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1075" windowHeight="9975"/>
  </bookViews>
  <sheets>
    <sheet name="1 - PVH DIURNO" sheetId="1" r:id="rId1"/>
    <sheet name="2 - PVH NOTURNO" sheetId="2" r:id="rId2"/>
    <sheet name="3 - JPN DIURNO " sheetId="6" r:id="rId3"/>
    <sheet name="4 - JPN NOTURNO" sheetId="7" r:id="rId4"/>
    <sheet name="5 - GMI VLA PB DIURNO" sheetId="3" r:id="rId5"/>
    <sheet name="6. GMI VLA PB NOTURNO" sheetId="8" r:id="rId6"/>
    <sheet name="Proposta GLOBAL" sheetId="5" r:id="rId7"/>
  </sheets>
  <calcPr calcId="144525"/>
</workbook>
</file>

<file path=xl/calcChain.xml><?xml version="1.0" encoding="utf-8"?>
<calcChain xmlns="http://schemas.openxmlformats.org/spreadsheetml/2006/main">
  <c r="I31" i="8" l="1"/>
  <c r="I29" i="3"/>
  <c r="I31" i="7"/>
  <c r="I29" i="6"/>
  <c r="I31" i="2"/>
  <c r="H142" i="8" l="1"/>
  <c r="H133" i="8"/>
  <c r="H110" i="8"/>
  <c r="H112" i="8" s="1"/>
  <c r="H123" i="8" s="1"/>
  <c r="H94" i="8"/>
  <c r="H80" i="8"/>
  <c r="H73" i="8"/>
  <c r="H111" i="8" s="1"/>
  <c r="I59" i="8"/>
  <c r="I153" i="8" s="1"/>
  <c r="I47" i="8"/>
  <c r="I43" i="8"/>
  <c r="I42" i="8"/>
  <c r="H41" i="8"/>
  <c r="H40" i="8"/>
  <c r="I39" i="8"/>
  <c r="I30" i="8"/>
  <c r="I29" i="8"/>
  <c r="I28" i="8"/>
  <c r="I27" i="8"/>
  <c r="I15" i="8"/>
  <c r="H15" i="8"/>
  <c r="I14" i="8"/>
  <c r="H14" i="8"/>
  <c r="I13" i="8"/>
  <c r="H13" i="8"/>
  <c r="H82" i="8" l="1"/>
  <c r="H120" i="8" s="1"/>
  <c r="I33" i="8"/>
  <c r="H119" i="8"/>
  <c r="I48" i="8"/>
  <c r="I49" i="8" s="1"/>
  <c r="I152" i="8" s="1"/>
  <c r="H81" i="8"/>
  <c r="H87" i="8"/>
  <c r="H88" i="8" s="1"/>
  <c r="H121" i="8" s="1"/>
  <c r="H97" i="8"/>
  <c r="H99" i="8" s="1"/>
  <c r="H122" i="8" s="1"/>
  <c r="H38" i="1"/>
  <c r="H125" i="8" l="1"/>
  <c r="I34" i="8"/>
  <c r="I36" i="8" s="1"/>
  <c r="H41" i="7"/>
  <c r="I39" i="7" s="1"/>
  <c r="H39" i="6"/>
  <c r="H142" i="7"/>
  <c r="H133" i="7"/>
  <c r="H110" i="7"/>
  <c r="H97" i="7"/>
  <c r="H94" i="7"/>
  <c r="H99" i="7" s="1"/>
  <c r="H122" i="7" s="1"/>
  <c r="H80" i="7"/>
  <c r="H73" i="7"/>
  <c r="H111" i="7" s="1"/>
  <c r="I59" i="7"/>
  <c r="I153" i="7" s="1"/>
  <c r="I47" i="7"/>
  <c r="I43" i="7"/>
  <c r="I42" i="7"/>
  <c r="H40" i="7"/>
  <c r="I30" i="7"/>
  <c r="I29" i="7"/>
  <c r="I28" i="7"/>
  <c r="I27" i="7"/>
  <c r="I33" i="7" s="1"/>
  <c r="I15" i="7"/>
  <c r="H15" i="7"/>
  <c r="I14" i="7"/>
  <c r="H14" i="7"/>
  <c r="I13" i="7"/>
  <c r="H13" i="7"/>
  <c r="H140" i="6"/>
  <c r="H131" i="6"/>
  <c r="H108" i="6"/>
  <c r="H92" i="6"/>
  <c r="H85" i="6"/>
  <c r="H86" i="6" s="1"/>
  <c r="H119" i="6" s="1"/>
  <c r="H78" i="6"/>
  <c r="H71" i="6"/>
  <c r="H95" i="6" s="1"/>
  <c r="H97" i="6" s="1"/>
  <c r="H120" i="6" s="1"/>
  <c r="I57" i="6"/>
  <c r="I151" i="6" s="1"/>
  <c r="I45" i="6"/>
  <c r="I41" i="6"/>
  <c r="I40" i="6"/>
  <c r="I37" i="6"/>
  <c r="I47" i="6" s="1"/>
  <c r="I150" i="6" s="1"/>
  <c r="H38" i="6"/>
  <c r="I28" i="6"/>
  <c r="I27" i="6"/>
  <c r="I31" i="6" s="1"/>
  <c r="I15" i="6"/>
  <c r="H15" i="6"/>
  <c r="I14" i="6"/>
  <c r="H14" i="6"/>
  <c r="I13" i="6"/>
  <c r="H13" i="6"/>
  <c r="I107" i="8" l="1"/>
  <c r="I72" i="8"/>
  <c r="I68" i="8"/>
  <c r="I106" i="8"/>
  <c r="I96" i="8"/>
  <c r="I97" i="8" s="1"/>
  <c r="I93" i="8"/>
  <c r="I79" i="8"/>
  <c r="I80" i="8" s="1"/>
  <c r="I71" i="8"/>
  <c r="I67" i="8"/>
  <c r="I151" i="8"/>
  <c r="I109" i="8"/>
  <c r="I105" i="8"/>
  <c r="I98" i="8"/>
  <c r="I95" i="8"/>
  <c r="I86" i="8"/>
  <c r="I70" i="8"/>
  <c r="I66" i="8"/>
  <c r="I108" i="8"/>
  <c r="I104" i="8"/>
  <c r="I69" i="8"/>
  <c r="I65" i="8"/>
  <c r="I48" i="7"/>
  <c r="I49" i="7" s="1"/>
  <c r="I152" i="7" s="1"/>
  <c r="I34" i="7"/>
  <c r="I36" i="7"/>
  <c r="H112" i="7"/>
  <c r="H123" i="7" s="1"/>
  <c r="H119" i="7"/>
  <c r="H81" i="7"/>
  <c r="H82" i="7" s="1"/>
  <c r="H120" i="7" s="1"/>
  <c r="H87" i="7"/>
  <c r="H88" i="7" s="1"/>
  <c r="H121" i="7" s="1"/>
  <c r="I32" i="6"/>
  <c r="I34" i="6" s="1"/>
  <c r="H110" i="6"/>
  <c r="H121" i="6" s="1"/>
  <c r="H109" i="6"/>
  <c r="H117" i="6"/>
  <c r="H79" i="6"/>
  <c r="H80" i="6" s="1"/>
  <c r="H118" i="6" s="1"/>
  <c r="I48" i="2"/>
  <c r="I110" i="8" l="1"/>
  <c r="I111" i="8"/>
  <c r="I112" i="8" s="1"/>
  <c r="I123" i="8" s="1"/>
  <c r="I87" i="8"/>
  <c r="I88" i="8" s="1"/>
  <c r="I121" i="8" s="1"/>
  <c r="I81" i="8"/>
  <c r="I82" i="8" s="1"/>
  <c r="I120" i="8" s="1"/>
  <c r="I73" i="8"/>
  <c r="I119" i="8" s="1"/>
  <c r="I94" i="8"/>
  <c r="I99" i="8" s="1"/>
  <c r="I122" i="8" s="1"/>
  <c r="I107" i="7"/>
  <c r="I106" i="7"/>
  <c r="I96" i="7"/>
  <c r="I97" i="7" s="1"/>
  <c r="I93" i="7"/>
  <c r="I79" i="7"/>
  <c r="I80" i="7" s="1"/>
  <c r="I71" i="7"/>
  <c r="I67" i="7"/>
  <c r="I108" i="7"/>
  <c r="I68" i="7"/>
  <c r="I151" i="7"/>
  <c r="I109" i="7"/>
  <c r="I105" i="7"/>
  <c r="I98" i="7"/>
  <c r="I95" i="7"/>
  <c r="I86" i="7"/>
  <c r="I70" i="7"/>
  <c r="I66" i="7"/>
  <c r="I104" i="7"/>
  <c r="I69" i="7"/>
  <c r="I65" i="7"/>
  <c r="I72" i="7"/>
  <c r="H125" i="7"/>
  <c r="I94" i="6"/>
  <c r="I95" i="6" s="1"/>
  <c r="I105" i="6"/>
  <c r="I70" i="6"/>
  <c r="I66" i="6"/>
  <c r="I104" i="6"/>
  <c r="I91" i="6"/>
  <c r="I77" i="6"/>
  <c r="I78" i="6" s="1"/>
  <c r="I69" i="6"/>
  <c r="I65" i="6"/>
  <c r="I149" i="6"/>
  <c r="I107" i="6"/>
  <c r="I103" i="6"/>
  <c r="I96" i="6"/>
  <c r="I93" i="6"/>
  <c r="I84" i="6"/>
  <c r="I68" i="6"/>
  <c r="I64" i="6"/>
  <c r="I106" i="6"/>
  <c r="I102" i="6"/>
  <c r="I67" i="6"/>
  <c r="I63" i="6"/>
  <c r="H123" i="6"/>
  <c r="I125" i="8" l="1"/>
  <c r="I108" i="6"/>
  <c r="I109" i="6" s="1"/>
  <c r="I110" i="6" s="1"/>
  <c r="I121" i="6" s="1"/>
  <c r="I81" i="7"/>
  <c r="I82" i="7" s="1"/>
  <c r="I120" i="7" s="1"/>
  <c r="I87" i="7"/>
  <c r="I88" i="7" s="1"/>
  <c r="I121" i="7" s="1"/>
  <c r="I110" i="7"/>
  <c r="I94" i="7"/>
  <c r="I99" i="7" s="1"/>
  <c r="I122" i="7" s="1"/>
  <c r="I73" i="7"/>
  <c r="I119" i="7" s="1"/>
  <c r="I92" i="6"/>
  <c r="I97" i="6" s="1"/>
  <c r="I120" i="6" s="1"/>
  <c r="I71" i="6"/>
  <c r="I117" i="6" s="1"/>
  <c r="I85" i="6"/>
  <c r="I86" i="6" s="1"/>
  <c r="I119" i="6" s="1"/>
  <c r="I79" i="6"/>
  <c r="I80" i="6" s="1"/>
  <c r="I118" i="6" s="1"/>
  <c r="I154" i="8" l="1"/>
  <c r="I155" i="8" s="1"/>
  <c r="I128" i="8"/>
  <c r="I129" i="8" s="1"/>
  <c r="I130" i="8" s="1"/>
  <c r="I131" i="8" s="1"/>
  <c r="I111" i="7"/>
  <c r="I112" i="7" s="1"/>
  <c r="I123" i="7" s="1"/>
  <c r="I125" i="7" s="1"/>
  <c r="I123" i="6"/>
  <c r="I29" i="2"/>
  <c r="I132" i="8" l="1"/>
  <c r="I133" i="8" s="1"/>
  <c r="I154" i="7"/>
  <c r="I155" i="7" s="1"/>
  <c r="I128" i="7"/>
  <c r="I129" i="7" s="1"/>
  <c r="I152" i="6"/>
  <c r="I153" i="6" s="1"/>
  <c r="I126" i="6"/>
  <c r="I127" i="6" s="1"/>
  <c r="I136" i="8" l="1"/>
  <c r="I135" i="8"/>
  <c r="I139" i="8"/>
  <c r="I142" i="8" s="1"/>
  <c r="I130" i="7"/>
  <c r="I131" i="7" s="1"/>
  <c r="I128" i="6"/>
  <c r="I129" i="6" s="1"/>
  <c r="I130" i="6" s="1"/>
  <c r="I131" i="6" s="1"/>
  <c r="H137" i="3"/>
  <c r="H128" i="3"/>
  <c r="H105" i="3"/>
  <c r="H92" i="3"/>
  <c r="H89" i="3"/>
  <c r="H75" i="3"/>
  <c r="H68" i="3"/>
  <c r="H114" i="3" s="1"/>
  <c r="I54" i="3"/>
  <c r="I148" i="3" s="1"/>
  <c r="I42" i="3"/>
  <c r="I38" i="3"/>
  <c r="I37" i="3"/>
  <c r="I44" i="3"/>
  <c r="I147" i="3" s="1"/>
  <c r="I28" i="3"/>
  <c r="I27" i="3"/>
  <c r="I15" i="3"/>
  <c r="H15" i="3"/>
  <c r="I14" i="3"/>
  <c r="H14" i="3"/>
  <c r="I13" i="3"/>
  <c r="H13" i="3"/>
  <c r="I30" i="2"/>
  <c r="H142" i="2"/>
  <c r="H133" i="2"/>
  <c r="H110" i="2"/>
  <c r="H94" i="2"/>
  <c r="H80" i="2"/>
  <c r="H73" i="2"/>
  <c r="H119" i="2" s="1"/>
  <c r="I59" i="2"/>
  <c r="I153" i="2" s="1"/>
  <c r="I47" i="2"/>
  <c r="I43" i="2"/>
  <c r="I42" i="2"/>
  <c r="H41" i="2"/>
  <c r="H40" i="2"/>
  <c r="I39" i="2"/>
  <c r="I49" i="2" s="1"/>
  <c r="I152" i="2" s="1"/>
  <c r="I28" i="2"/>
  <c r="I27" i="2"/>
  <c r="I15" i="2"/>
  <c r="H15" i="2"/>
  <c r="I14" i="2"/>
  <c r="H14" i="2"/>
  <c r="I13" i="2"/>
  <c r="H13" i="2"/>
  <c r="I140" i="8" l="1"/>
  <c r="I156" i="8" s="1"/>
  <c r="I157" i="8" s="1"/>
  <c r="I132" i="7"/>
  <c r="I133" i="7" s="1"/>
  <c r="I133" i="6"/>
  <c r="I137" i="6"/>
  <c r="I134" i="6"/>
  <c r="I31" i="3"/>
  <c r="I32" i="3" s="1"/>
  <c r="I34" i="3" s="1"/>
  <c r="H94" i="3"/>
  <c r="H117" i="3" s="1"/>
  <c r="H76" i="3"/>
  <c r="H77" i="3" s="1"/>
  <c r="H115" i="3" s="1"/>
  <c r="H82" i="3"/>
  <c r="H83" i="3" s="1"/>
  <c r="H116" i="3" s="1"/>
  <c r="H106" i="3"/>
  <c r="H107" i="3" s="1"/>
  <c r="H118" i="3" s="1"/>
  <c r="I33" i="2"/>
  <c r="I34" i="2" s="1"/>
  <c r="I36" i="2" s="1"/>
  <c r="H82" i="2"/>
  <c r="H120" i="2" s="1"/>
  <c r="H81" i="2"/>
  <c r="H87" i="2"/>
  <c r="H88" i="2" s="1"/>
  <c r="H121" i="2" s="1"/>
  <c r="H97" i="2"/>
  <c r="H99" i="2" s="1"/>
  <c r="H122" i="2" s="1"/>
  <c r="H111" i="2"/>
  <c r="H112" i="2" s="1"/>
  <c r="H123" i="2" s="1"/>
  <c r="I158" i="8" l="1"/>
  <c r="G7" i="5" s="1"/>
  <c r="F7" i="5"/>
  <c r="I138" i="6"/>
  <c r="I154" i="6" s="1"/>
  <c r="I155" i="6" s="1"/>
  <c r="I156" i="6" s="1"/>
  <c r="G4" i="5" s="1"/>
  <c r="H4" i="5" s="1"/>
  <c r="I4" i="5" s="1"/>
  <c r="F4" i="5"/>
  <c r="I136" i="7"/>
  <c r="I139" i="7"/>
  <c r="I135" i="7"/>
  <c r="I140" i="6"/>
  <c r="H120" i="3"/>
  <c r="I103" i="3"/>
  <c r="I99" i="3"/>
  <c r="I64" i="3"/>
  <c r="I60" i="3"/>
  <c r="I102" i="3"/>
  <c r="I67" i="3"/>
  <c r="I101" i="3"/>
  <c r="I91" i="3"/>
  <c r="I92" i="3" s="1"/>
  <c r="I88" i="3"/>
  <c r="I74" i="3"/>
  <c r="I75" i="3" s="1"/>
  <c r="I66" i="3"/>
  <c r="I62" i="3"/>
  <c r="I146" i="3"/>
  <c r="I104" i="3"/>
  <c r="I100" i="3"/>
  <c r="I93" i="3"/>
  <c r="I90" i="3"/>
  <c r="I81" i="3"/>
  <c r="I65" i="3"/>
  <c r="I61" i="3"/>
  <c r="I63" i="3"/>
  <c r="H125" i="2"/>
  <c r="I108" i="2"/>
  <c r="I104" i="2"/>
  <c r="I107" i="2"/>
  <c r="I72" i="2"/>
  <c r="I68" i="2"/>
  <c r="I105" i="2"/>
  <c r="I95" i="2"/>
  <c r="I86" i="2"/>
  <c r="I106" i="2"/>
  <c r="I96" i="2"/>
  <c r="I97" i="2" s="1"/>
  <c r="I93" i="2"/>
  <c r="I79" i="2"/>
  <c r="I80" i="2" s="1"/>
  <c r="I71" i="2"/>
  <c r="I67" i="2"/>
  <c r="I151" i="2"/>
  <c r="I109" i="2"/>
  <c r="I98" i="2"/>
  <c r="I70" i="2"/>
  <c r="I66" i="2"/>
  <c r="I69" i="2"/>
  <c r="I65" i="2"/>
  <c r="I140" i="7" l="1"/>
  <c r="I156" i="7" s="1"/>
  <c r="I157" i="7" s="1"/>
  <c r="I142" i="7"/>
  <c r="I68" i="3"/>
  <c r="I114" i="3" s="1"/>
  <c r="I82" i="3"/>
  <c r="I83" i="3" s="1"/>
  <c r="I116" i="3" s="1"/>
  <c r="I76" i="3"/>
  <c r="I77" i="3" s="1"/>
  <c r="I115" i="3" s="1"/>
  <c r="I89" i="3"/>
  <c r="I94" i="3" s="1"/>
  <c r="I117" i="3" s="1"/>
  <c r="I105" i="3"/>
  <c r="I94" i="2"/>
  <c r="I99" i="2" s="1"/>
  <c r="I122" i="2" s="1"/>
  <c r="I87" i="2"/>
  <c r="I88" i="2" s="1"/>
  <c r="I121" i="2" s="1"/>
  <c r="I73" i="2"/>
  <c r="I119" i="2" s="1"/>
  <c r="I110" i="2"/>
  <c r="I81" i="2"/>
  <c r="I82" i="2" s="1"/>
  <c r="I120" i="2" s="1"/>
  <c r="I158" i="7" l="1"/>
  <c r="G5" i="5" s="1"/>
  <c r="H5" i="5" s="1"/>
  <c r="I5" i="5" s="1"/>
  <c r="F5" i="5"/>
  <c r="I106" i="3"/>
  <c r="I107" i="3" s="1"/>
  <c r="I118" i="3" s="1"/>
  <c r="I120" i="3" s="1"/>
  <c r="I111" i="2"/>
  <c r="I112" i="2" s="1"/>
  <c r="I123" i="2" s="1"/>
  <c r="I125" i="2" s="1"/>
  <c r="I149" i="3" l="1"/>
  <c r="I150" i="3" s="1"/>
  <c r="I123" i="3"/>
  <c r="I124" i="3" s="1"/>
  <c r="I125" i="3" s="1"/>
  <c r="I126" i="3" s="1"/>
  <c r="I127" i="3" s="1"/>
  <c r="I128" i="3" s="1"/>
  <c r="I154" i="2"/>
  <c r="I155" i="2" s="1"/>
  <c r="I128" i="2"/>
  <c r="I129" i="2" s="1"/>
  <c r="I130" i="2" s="1"/>
  <c r="I131" i="2" s="1"/>
  <c r="I131" i="3" l="1"/>
  <c r="I130" i="3"/>
  <c r="I134" i="3"/>
  <c r="I132" i="2"/>
  <c r="I133" i="2" s="1"/>
  <c r="I137" i="3" l="1"/>
  <c r="I135" i="3"/>
  <c r="I151" i="3" s="1"/>
  <c r="I152" i="3" s="1"/>
  <c r="I136" i="2"/>
  <c r="I135" i="2"/>
  <c r="I139" i="2"/>
  <c r="I153" i="3" l="1"/>
  <c r="G6" i="5" s="1"/>
  <c r="H6" i="5" s="1"/>
  <c r="I6" i="5" s="1"/>
  <c r="F6" i="5"/>
  <c r="H7" i="5"/>
  <c r="I7" i="5" s="1"/>
  <c r="I142" i="2"/>
  <c r="I140" i="2"/>
  <c r="I156" i="2" s="1"/>
  <c r="I157" i="2" s="1"/>
  <c r="F3" i="5" s="1"/>
  <c r="I158" i="2" l="1"/>
  <c r="G3" i="5" s="1"/>
  <c r="H3" i="5" s="1"/>
  <c r="I3" i="5" s="1"/>
  <c r="H92" i="1"/>
  <c r="I45" i="1"/>
  <c r="I41" i="1"/>
  <c r="I40" i="1"/>
  <c r="H39" i="1"/>
  <c r="I27" i="1"/>
  <c r="I29" i="1" l="1"/>
  <c r="I31" i="1" s="1"/>
  <c r="I32" i="1" s="1"/>
  <c r="I34" i="1" s="1"/>
  <c r="I37" i="1"/>
  <c r="I47" i="1" s="1"/>
  <c r="I150" i="1" l="1"/>
  <c r="H140" i="1"/>
  <c r="H131" i="1"/>
  <c r="H108" i="1"/>
  <c r="H78" i="1"/>
  <c r="H71" i="1"/>
  <c r="I57" i="1"/>
  <c r="I151" i="1" s="1"/>
  <c r="I105" i="1"/>
  <c r="I15" i="1"/>
  <c r="H15" i="1"/>
  <c r="I14" i="1"/>
  <c r="H14" i="1"/>
  <c r="I13" i="1"/>
  <c r="H13" i="1"/>
  <c r="H95" i="1" l="1"/>
  <c r="H97" i="1"/>
  <c r="H120" i="1" s="1"/>
  <c r="I63" i="1"/>
  <c r="I67" i="1"/>
  <c r="I102" i="1"/>
  <c r="I106" i="1"/>
  <c r="H109" i="1"/>
  <c r="H110" i="1" s="1"/>
  <c r="H121" i="1" s="1"/>
  <c r="H117" i="1"/>
  <c r="I64" i="1"/>
  <c r="I68" i="1"/>
  <c r="H79" i="1"/>
  <c r="H80" i="1" s="1"/>
  <c r="H118" i="1" s="1"/>
  <c r="I84" i="1"/>
  <c r="I93" i="1"/>
  <c r="I96" i="1"/>
  <c r="I103" i="1"/>
  <c r="I107" i="1"/>
  <c r="I149" i="1"/>
  <c r="I65" i="1"/>
  <c r="I69" i="1"/>
  <c r="I77" i="1"/>
  <c r="H85" i="1"/>
  <c r="H86" i="1" s="1"/>
  <c r="H119" i="1" s="1"/>
  <c r="I91" i="1"/>
  <c r="I94" i="1"/>
  <c r="I104" i="1"/>
  <c r="I66" i="1"/>
  <c r="I70" i="1"/>
  <c r="I95" i="1" l="1"/>
  <c r="I78" i="1"/>
  <c r="I79" i="1" s="1"/>
  <c r="I92" i="1"/>
  <c r="I97" i="1" s="1"/>
  <c r="I120" i="1" s="1"/>
  <c r="I71" i="1"/>
  <c r="I108" i="1"/>
  <c r="I85" i="1"/>
  <c r="I86" i="1" s="1"/>
  <c r="I119" i="1" s="1"/>
  <c r="H123" i="1"/>
  <c r="I80" i="1" l="1"/>
  <c r="I118" i="1" s="1"/>
  <c r="I117" i="1"/>
  <c r="I109" i="1"/>
  <c r="I110" i="1" s="1"/>
  <c r="I121" i="1" s="1"/>
  <c r="I123" i="1" s="1"/>
  <c r="I152" i="1" l="1"/>
  <c r="I126" i="1"/>
  <c r="I127" i="1" s="1"/>
  <c r="I128" i="1" s="1"/>
  <c r="I129" i="1" s="1"/>
  <c r="I153" i="1" l="1"/>
  <c r="I130" i="1"/>
  <c r="I131" i="1" s="1"/>
  <c r="I133" i="1" l="1"/>
  <c r="I137" i="1"/>
  <c r="I134" i="1"/>
  <c r="I140" i="1" l="1"/>
  <c r="I138" i="1"/>
  <c r="I154" i="1" s="1"/>
  <c r="I155" i="1" l="1"/>
  <c r="F2" i="5" s="1"/>
  <c r="I156" i="1" l="1"/>
  <c r="G2" i="5" s="1"/>
  <c r="H2" i="5" s="1"/>
  <c r="I2" i="5" s="1"/>
  <c r="I8" i="5" s="1"/>
  <c r="I9" i="5" s="1"/>
</calcChain>
</file>

<file path=xl/sharedStrings.xml><?xml version="1.0" encoding="utf-8"?>
<sst xmlns="http://schemas.openxmlformats.org/spreadsheetml/2006/main" count="1417" uniqueCount="189">
  <si>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</si>
  <si>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</si>
  <si>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</si>
  <si>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</si>
  <si>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</si>
  <si>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</si>
  <si>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Sentença Normativa em Dissídio Coletivo</t>
  </si>
  <si>
    <t>D</t>
  </si>
  <si>
    <t>Número de meses de execução contratual</t>
  </si>
  <si>
    <t>Identificação do Serviço</t>
  </si>
  <si>
    <t xml:space="preserve">Tipo de serviço 
                                                           </t>
  </si>
  <si>
    <t>Unidade
 de 
Medida</t>
  </si>
  <si>
    <t xml:space="preserve">Quantidade total a contratar (em função da unidade de medida) - convertida </t>
  </si>
  <si>
    <t>Nota (1) - Esta tabela poderá ser adaptada às características do serviço contratado, inclusive adaptar rubricas e suas respectivas provisões e ou estimativas, desde que devidamente justificado.
Nota (2) - As provisões constantes desta planilha poderão não ser necessárias em determinados serviços que não necessitem da dedicação exclusiva dos trabalhadores da contratada para com a Administração.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</si>
  <si>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</si>
  <si>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</si>
  <si>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</si>
  <si>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</si>
  <si>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</si>
  <si>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 xml:space="preserve">Nota: Deverá ser elaborado um quadro para cada tipo de serviço. </t>
  </si>
  <si>
    <t>MÓDULO 1: COMPOSIÇÃO DA REMUNERAÇÃO</t>
  </si>
  <si>
    <t xml:space="preserve">Composição da Remuneração </t>
  </si>
  <si>
    <t>%</t>
  </si>
  <si>
    <t xml:space="preserve">Valor (R$) </t>
  </si>
  <si>
    <t>H</t>
  </si>
  <si>
    <t>Total da Remuneração</t>
  </si>
  <si>
    <t>MÓDULO 2: BENEFÍCIOS MENSAIS E DIÁRIOS</t>
  </si>
  <si>
    <t>Valor (R$)</t>
  </si>
  <si>
    <t>-</t>
  </si>
  <si>
    <t xml:space="preserve">Assistência médica e familiar   </t>
  </si>
  <si>
    <t>Auxílio-creche</t>
  </si>
  <si>
    <t>E</t>
  </si>
  <si>
    <t xml:space="preserve">Seguro de vida, invalidez e funeral </t>
  </si>
  <si>
    <t>F</t>
  </si>
  <si>
    <t>Outros (especificar)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</si>
  <si>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</si>
  <si>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</si>
  <si>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</si>
  <si>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>Total de Insumos Diversos</t>
  </si>
  <si>
    <t>Nota: Valores mensais por empregado</t>
  </si>
  <si>
    <t xml:space="preserve"> MÓDULO 4: ENCARGOS SOCIAIS E TRABALHISTAS
Submódulo 4.1 - Encargos Previdenciários e FGTS</t>
  </si>
  <si>
    <t>4.1</t>
  </si>
  <si>
    <t>Encargos Previdenciários e FGTS</t>
  </si>
  <si>
    <t>INSS</t>
  </si>
  <si>
    <t>SESI ou SESC</t>
  </si>
  <si>
    <t>SENAI ou SENAC</t>
  </si>
  <si>
    <t>INCRA</t>
  </si>
  <si>
    <t>Salário educação</t>
  </si>
  <si>
    <t>FGTS</t>
  </si>
  <si>
    <t>G</t>
  </si>
  <si>
    <t>SEBRAE</t>
  </si>
  <si>
    <t>TOTAL</t>
  </si>
  <si>
    <t>Nota (1) - Os percentuais dos encargos previdenciários e FGTS são aqueles estabelecidos pela legislação vigente.
Nota (2) - Percentuais incidentes sobre a remuneração.</t>
  </si>
  <si>
    <t>Submódulo 4.2 - 13º Salário e Adicional de Férias</t>
  </si>
  <si>
    <t>4.2</t>
  </si>
  <si>
    <t>13º Salário e Adicional de Férias</t>
  </si>
  <si>
    <r>
      <t xml:space="preserve">13º Salário        </t>
    </r>
    <r>
      <rPr>
        <b/>
        <sz val="9"/>
        <color indexed="10"/>
        <rFont val="Courier New"/>
        <family val="3"/>
      </rPr>
      <t xml:space="preserve">Cálculo do valor = (1/12)*100 </t>
    </r>
  </si>
  <si>
    <t>Subtotal</t>
  </si>
  <si>
    <t>Incidência do encargos previstos no Submódulo 4.1 sobre 13º salário</t>
  </si>
  <si>
    <t>Submódulo 4.3 - Afastamento Maternidade</t>
  </si>
  <si>
    <t>4.3</t>
  </si>
  <si>
    <t>Afastamento Maternidade</t>
  </si>
  <si>
    <t xml:space="preserve">Afastamento maternidade   </t>
  </si>
  <si>
    <t xml:space="preserve">Incidência do submódulo 4.1 sobre o afastamento maternidade </t>
  </si>
  <si>
    <t>Nota (3): Percentual estimado de funcionários que usufruirão da licença</t>
  </si>
  <si>
    <t>Submódulo 4.4 - Provisão para Rescisão</t>
  </si>
  <si>
    <t>4.4</t>
  </si>
  <si>
    <t>Provisão para Rescisão</t>
  </si>
  <si>
    <r>
      <t xml:space="preserve">Multa do FGTS e CS do aviso-prévio indenizado </t>
    </r>
    <r>
      <rPr>
        <b/>
        <sz val="9"/>
        <color indexed="10"/>
        <rFont val="Courier New"/>
        <family val="3"/>
      </rPr>
      <t>Cál</t>
    </r>
    <r>
      <rPr>
        <b/>
        <sz val="9"/>
        <color indexed="10"/>
        <rFont val="Courier New"/>
        <family val="3"/>
      </rPr>
      <t xml:space="preserve">culo= (50%x8%)x5%x100 </t>
    </r>
  </si>
  <si>
    <t>Incidência do submódulo 4.1 sobre o aviso-prévio trabalhado</t>
  </si>
  <si>
    <r>
      <t xml:space="preserve">Multa do FGTS e CS do aviso-prévio trabalhado     </t>
    </r>
    <r>
      <rPr>
        <b/>
        <sz val="9"/>
        <color indexed="10"/>
        <rFont val="Courier New"/>
        <family val="3"/>
      </rPr>
      <t xml:space="preserve">Cálculo= 8%*50%*(1+1/12+4/33)*100 </t>
    </r>
    <r>
      <rPr>
        <b/>
        <vertAlign val="superscript"/>
        <sz val="9"/>
        <color indexed="10"/>
        <rFont val="Courier New"/>
        <family val="3"/>
      </rPr>
      <t>(6)</t>
    </r>
  </si>
  <si>
    <t>4.5 - Custo de Reposição do Profissional Ausente</t>
  </si>
  <si>
    <t>4.5</t>
  </si>
  <si>
    <t>Composição do Custo de Reposição do Profissional Ausente</t>
  </si>
  <si>
    <r>
      <t xml:space="preserve">Férias  e terço constitucional de férias </t>
    </r>
    <r>
      <rPr>
        <b/>
        <sz val="9"/>
        <rFont val="Courier New"/>
        <family val="3"/>
      </rPr>
      <t xml:space="preserve">                                                                             </t>
    </r>
  </si>
  <si>
    <t>Incidência do submódulo 4.1 sobre o Custo de Reposição</t>
  </si>
  <si>
    <t>Nota (6) – 5 dias é a estimativa de dias de licença no ano.</t>
  </si>
  <si>
    <t>Nota (7) - 1,5% é o percentual estimativo de funcionários que usufruirão de licença.</t>
  </si>
  <si>
    <t>Nota (8)-  2,96 dia é a qtd estimada de faltas no ano.</t>
  </si>
  <si>
    <t>Nota (9) – 15 dias é a qtd média estimada de dias de duração de cada licença e 0,78% é o percentual estimado de funcionários que usufruirão de licença.</t>
  </si>
  <si>
    <t>Quadro-resumo - Módulo 4 - Encargos Sociais e Trabalhistas</t>
  </si>
  <si>
    <t>Módulo 4 - Encargos Sociais e Trabalhistas</t>
  </si>
  <si>
    <t xml:space="preserve">Encargos previdenciários e FGTS </t>
  </si>
  <si>
    <t>13º salário + adicional de férias</t>
  </si>
  <si>
    <t>Afastamento maternidade</t>
  </si>
  <si>
    <t>Custo de rescisão</t>
  </si>
  <si>
    <t>Custo de reposição do profissional ausente</t>
  </si>
  <si>
    <t>4.6</t>
  </si>
  <si>
    <t>MÓDULO 5 - CUSTOS INDIRETOS, LUCRO E TRIBUTOS</t>
  </si>
  <si>
    <t xml:space="preserve">Custos Indiretos, Lucro e Tributos </t>
  </si>
  <si>
    <t>BASE DE CÁLCULO DOS CUSTOS INDIRETOS  = (Total da Remuneração + Total dos Benefícios Mensais e Diários + Total de Insumos Diversos + Total do Quadro-resumo do Módulo 4 de Encargos Sociais e Trabalhistas)</t>
  </si>
  <si>
    <t>Custos Indiretos</t>
  </si>
  <si>
    <t>BASE DE CÁLCULO DO LUCRO = (Total da Remuneração + Total dos Benefícios Mensais e Diários + Total de Insumos Diversos + Total do Quadro-resumo do Módulo 4 de Encargos Sociais e Trabalhistas + Custos Indiretos)</t>
  </si>
  <si>
    <t>Lucro</t>
  </si>
  <si>
    <t>BASE DE CÁLCULO DOS TRIBUTOS = (Total da Remuneração + Total dos Benefícios Mensais e Diários + Total de Insumos Diversos + Total do Quadro-resumo do Módulo 4 de Encargos Sociais e Trabalhistas + Custos Indiretos + Lucro) / 0,9135</t>
  </si>
  <si>
    <t>Tributos</t>
  </si>
  <si>
    <t>C.1    Tributos Federais (especificar)</t>
  </si>
  <si>
    <r>
      <t xml:space="preserve">  </t>
    </r>
    <r>
      <rPr>
        <b/>
        <sz val="9"/>
        <rFont val="Courier New"/>
        <family val="3"/>
      </rPr>
      <t xml:space="preserve">a) Cofins </t>
    </r>
    <r>
      <rPr>
        <sz val="9"/>
        <color indexed="10"/>
        <rFont val="Courier New"/>
        <family val="3"/>
      </rPr>
      <t>(depende do regime de tributação)</t>
    </r>
  </si>
  <si>
    <r>
      <t xml:space="preserve">  </t>
    </r>
    <r>
      <rPr>
        <b/>
        <sz val="9"/>
        <rFont val="Courier New"/>
        <family val="3"/>
      </rPr>
      <t xml:space="preserve">b) PIS       </t>
    </r>
    <r>
      <rPr>
        <sz val="9"/>
        <color indexed="10"/>
        <rFont val="Courier New"/>
        <family val="3"/>
      </rPr>
      <t>(depende do regime de tributação)</t>
    </r>
  </si>
  <si>
    <t>C.2   Tributos Estaduais (especificar)</t>
  </si>
  <si>
    <t>C.3   Tributos Municipais (especificar):</t>
  </si>
  <si>
    <r>
      <t xml:space="preserve">  </t>
    </r>
    <r>
      <rPr>
        <b/>
        <sz val="9"/>
        <rFont val="Courier New"/>
        <family val="3"/>
      </rPr>
      <t xml:space="preserve">a) ISS                </t>
    </r>
  </si>
  <si>
    <t>TOTAL DOS CUSTOS INDIRETOS, TRIBUTOS E LUCRO</t>
  </si>
  <si>
    <t xml:space="preserve">Percentual Total e Valor Total de Tributos  </t>
  </si>
  <si>
    <t>Cálculo dos Tributos</t>
  </si>
  <si>
    <t xml:space="preserve">                                         Base de Cálculo para os Tributos</t>
  </si>
  <si>
    <t xml:space="preserve"> = ( --------------------------------------------- ) x Alíquota do Tributo</t>
  </si>
  <si>
    <t xml:space="preserve">                                  1 - (Total de Tributos em % dividido por 100)</t>
  </si>
  <si>
    <t>Nota (1): Custos Indiretos, Lucro e Tributos por empregado.
Nota (2): O valor referente a tributos é obtido aplicando-se o % sobre o valor do faturamento.</t>
  </si>
  <si>
    <r>
      <t xml:space="preserve">ANEXO -------B
Quadro-resumo do Custo por Empregado
</t>
    </r>
    <r>
      <rPr>
        <b/>
        <sz val="10"/>
        <rFont val="Arial"/>
        <family val="2"/>
      </rPr>
      <t/>
    </r>
  </si>
  <si>
    <t>Mão de obra vinculada à execução contratual (valor por empregado)</t>
  </si>
  <si>
    <t>Módulo 1 - Composição da Remuneração</t>
  </si>
  <si>
    <t>Módulo 2 - Benefícios Mensais e Diários</t>
  </si>
  <si>
    <t>Módulo 3 - Insumo Diversos (uniformes, equipamentos e outros)</t>
  </si>
  <si>
    <t>Subtotal (A + B + C + D)</t>
  </si>
  <si>
    <t>Módulo 5 - Custos Indiretos, Lucro e Tributos</t>
  </si>
  <si>
    <t>Valor total por empregado</t>
  </si>
  <si>
    <t>PLANILHA DE CUSTOS E DE FORMAÇÃO DE PREÇOS</t>
  </si>
  <si>
    <t>Outros (apresentar memória de cálculo)</t>
  </si>
  <si>
    <t xml:space="preserve"> POSTO DE VIGILÂNCIA ARMADA 12X36 DIURNO</t>
  </si>
  <si>
    <t xml:space="preserve"> POSTO 12X36 DIURNO </t>
  </si>
  <si>
    <t>SUBTOTAL</t>
  </si>
  <si>
    <t>Exames médicos e exames periódicos</t>
  </si>
  <si>
    <t>Equipamentos (Depreciação)</t>
  </si>
  <si>
    <t>Uniformes/EPIS</t>
  </si>
  <si>
    <t>Valor total do Posto</t>
  </si>
  <si>
    <t xml:space="preserve"> POSTO 12X36 NOTURNO</t>
  </si>
  <si>
    <t xml:space="preserve">Nota (5) Considerando a redução de 7 dias ou de 2h por dia. Percentual relativo a contrato de 12 meses.               Nota (6) 1 corresponde a remuneração, 1/12 corresponde ao 13 salário e 4/33 a  férias e adicional de férias. </t>
  </si>
  <si>
    <t>Local</t>
  </si>
  <si>
    <t>Materiais</t>
  </si>
  <si>
    <r>
      <t xml:space="preserve">Salário base = salário mínimo oficial vigente </t>
    </r>
    <r>
      <rPr>
        <b/>
        <sz val="9"/>
        <color indexed="10"/>
        <rFont val="Courier New"/>
        <family val="3"/>
      </rPr>
      <t xml:space="preserve"> (valor para 1 vigilante) 
</t>
    </r>
    <r>
      <rPr>
        <b/>
        <sz val="10"/>
        <rFont val="Arial"/>
        <family val="2"/>
      </rPr>
      <t/>
    </r>
  </si>
  <si>
    <r>
      <t xml:space="preserve">Transporte            </t>
    </r>
    <r>
      <rPr>
        <b/>
        <sz val="9"/>
        <color indexed="10"/>
        <rFont val="Courier New"/>
        <family val="3"/>
      </rPr>
      <t>Cálculo do valor: [(2xVTx15) – (6%xSB)] Calcular sobre 15 dias</t>
    </r>
  </si>
  <si>
    <r>
      <t xml:space="preserve">Hora extra 100% feriados </t>
    </r>
    <r>
      <rPr>
        <b/>
        <sz val="9"/>
        <color rgb="FFFF0000"/>
        <rFont val="Courier New"/>
        <family val="3"/>
      </rPr>
      <t>CCT e Súmula 444 do TST - (1.024,96/220*100% = 9,32) ( 16/12 = 1,3333 x 12 = 16 h/m / 2= 8h/homem - 8 * 9,32)</t>
    </r>
  </si>
  <si>
    <r>
      <t>Adicional de periculosidade</t>
    </r>
    <r>
      <rPr>
        <b/>
        <sz val="9"/>
        <color rgb="FFFF0000"/>
        <rFont val="Courier New"/>
        <family val="3"/>
      </rPr>
      <t xml:space="preserve"> (sobre o total da remuneração)</t>
    </r>
  </si>
  <si>
    <t>Nº de vigilantes: 24</t>
  </si>
  <si>
    <t>A.2) 2xVTx15 (Valor da passagem R$ 2,60)</t>
  </si>
  <si>
    <t>A.1) 6% do salário base</t>
  </si>
  <si>
    <r>
      <t xml:space="preserve">Auxílio-alimentação </t>
    </r>
    <r>
      <rPr>
        <b/>
        <sz val="9"/>
        <color rgb="FFFF0000"/>
        <rFont val="Courier New"/>
        <family val="3"/>
      </rPr>
      <t xml:space="preserve"> (18*15 = 270;* 1% = 2,70;270-2,70) </t>
    </r>
  </si>
  <si>
    <r>
      <t xml:space="preserve">Auxílio alimentação Horista </t>
    </r>
    <r>
      <rPr>
        <b/>
        <sz val="9"/>
        <color rgb="FFFF0000"/>
        <rFont val="Courier New"/>
        <family val="3"/>
      </rPr>
      <t>(1,5 * 15)</t>
    </r>
  </si>
  <si>
    <t>Outros (a especificar)</t>
  </si>
  <si>
    <r>
      <t xml:space="preserve">Cesta básica </t>
    </r>
    <r>
      <rPr>
        <b/>
        <sz val="9"/>
        <color rgb="FFFF0000"/>
        <rFont val="Courier New"/>
        <family val="3"/>
      </rPr>
      <t>(16% SB =  163,99; 1 % SB =  10,2496; 163,99 - 10,2496 =  X/ 12)</t>
    </r>
  </si>
  <si>
    <t>RAT (variável de 1% a 3%)</t>
  </si>
  <si>
    <t>VIGILANTE</t>
  </si>
  <si>
    <r>
      <t xml:space="preserve">Aviso-previo trabalhado  </t>
    </r>
    <r>
      <rPr>
        <b/>
        <sz val="9"/>
        <color indexed="10"/>
        <rFont val="Courier New"/>
        <family val="3"/>
      </rPr>
      <t xml:space="preserve">Cálculo do valor= [(7/30)/12meses]x100 </t>
    </r>
    <r>
      <rPr>
        <b/>
        <vertAlign val="superscript"/>
        <sz val="9"/>
        <color indexed="10"/>
        <rFont val="Courier New"/>
        <family val="3"/>
      </rPr>
      <t>(5)</t>
    </r>
    <r>
      <rPr>
        <b/>
        <sz val="9"/>
        <color indexed="10"/>
        <rFont val="Courier New"/>
        <family val="3"/>
      </rPr>
      <t xml:space="preserve"> </t>
    </r>
  </si>
  <si>
    <t xml:space="preserve">Incidência do FGTS sobre o aviso-prévio indenizado </t>
  </si>
  <si>
    <r>
      <t>Aviso-prévio indenizado</t>
    </r>
    <r>
      <rPr>
        <b/>
        <sz val="9"/>
        <color indexed="10"/>
        <rFont val="Courier New"/>
        <family val="3"/>
      </rPr>
      <t xml:space="preserve">    (0,05 X (1/12) X 100 = 0,417%)</t>
    </r>
  </si>
  <si>
    <r>
      <t xml:space="preserve">Ausência por acidente de trabalho                                    </t>
    </r>
    <r>
      <rPr>
        <b/>
        <sz val="9"/>
        <color indexed="10"/>
        <rFont val="Courier New"/>
        <family val="3"/>
      </rPr>
      <t xml:space="preserve">Cálculo do valor={[(15dias/30)/12}x0,78%x100 </t>
    </r>
    <r>
      <rPr>
        <b/>
        <vertAlign val="superscript"/>
        <sz val="9"/>
        <color indexed="10"/>
        <rFont val="Courier New"/>
        <family val="3"/>
      </rPr>
      <t>(9)</t>
    </r>
  </si>
  <si>
    <t>Incidência estimada de 5% dos empregados serão substituídos</t>
  </si>
  <si>
    <r>
      <t xml:space="preserve">Ausência por doença   </t>
    </r>
    <r>
      <rPr>
        <b/>
        <sz val="9"/>
        <color rgb="FFFF0000"/>
        <rFont val="Courier New"/>
        <family val="3"/>
      </rPr>
      <t>(5/30) / 12 x 100</t>
    </r>
  </si>
  <si>
    <r>
      <t xml:space="preserve">Licença-paternidade   </t>
    </r>
    <r>
      <rPr>
        <b/>
        <sz val="9"/>
        <color rgb="FFFF0000"/>
        <rFont val="Courier New"/>
        <family val="3"/>
      </rPr>
      <t xml:space="preserve"> ((5/30)/12) x 0,02 x 100)</t>
    </r>
  </si>
  <si>
    <r>
      <t xml:space="preserve">Ausências legais    </t>
    </r>
    <r>
      <rPr>
        <b/>
        <sz val="9"/>
        <color rgb="FFFF0000"/>
        <rFont val="Courier New"/>
        <family val="3"/>
      </rPr>
      <t xml:space="preserve">(1/30) / 12 ) x 100 = 0,556%      </t>
    </r>
    <r>
      <rPr>
        <b/>
        <sz val="9"/>
        <color indexed="10"/>
        <rFont val="Courier New"/>
        <family val="3"/>
      </rPr>
      <t/>
    </r>
  </si>
  <si>
    <r>
      <t xml:space="preserve">Hora Noturna reduzida </t>
    </r>
    <r>
      <rPr>
        <b/>
        <sz val="9"/>
        <color rgb="FFFF0000"/>
        <rFont val="Courier New"/>
        <family val="3"/>
      </rPr>
      <t>(CCT - 15 x 7,92)</t>
    </r>
  </si>
  <si>
    <t>VIGILÂNCIA ARMADA 12X36  NOTURNO (Guajará-Mirim, Vilhena e Pimenta Bueno)</t>
  </si>
  <si>
    <t>VIGILÂNCIA ARMADA 12X36  DIURNO (Guajará-Mirim e Vilhena)</t>
  </si>
  <si>
    <t>Valor Mensal por Posto</t>
  </si>
  <si>
    <t>Valor Anual por Posto</t>
  </si>
  <si>
    <t xml:space="preserve">Item </t>
  </si>
  <si>
    <t>Valor por Vigilante</t>
  </si>
  <si>
    <r>
      <t xml:space="preserve">Adiconal Noturno  </t>
    </r>
    <r>
      <rPr>
        <b/>
        <sz val="9"/>
        <color rgb="FFFF0000"/>
        <rFont val="Courier New"/>
        <family val="3"/>
      </rPr>
      <t xml:space="preserve"> (1.024,96/220 x 20%) x  9,14 x 15 </t>
    </r>
  </si>
  <si>
    <r>
      <t xml:space="preserve">Hora extra 100% feriados </t>
    </r>
    <r>
      <rPr>
        <b/>
        <sz val="9"/>
        <color rgb="FFFF0000"/>
        <rFont val="Courier New"/>
        <family val="3"/>
      </rPr>
      <t>CCT e Súmula 444 do TST - (1.024,96/220x100% = 9,32) ( 16/12 = 1,3333 x 12 = 16 h/m / 2 = 8h/homem - 8 x 9,32)</t>
    </r>
  </si>
  <si>
    <t>Outros (Transporte Horista)</t>
  </si>
  <si>
    <t xml:space="preserve">Uniformes/EPIS </t>
  </si>
  <si>
    <t>VIGILÂNCIA ARMADA 12X36  DIURNO (Porto Velho)</t>
  </si>
  <si>
    <t>VIGILÂNCIA ARMADA 12X36  NOTURNO (Porto Velho)</t>
  </si>
  <si>
    <t>VIGILÂNCIA ARMADA 12X36  DIURNO (Ji-Paraná)</t>
  </si>
  <si>
    <t>VIGILÂNCIA ARMADA 12X36  NOTURNO (Ji-Paraná)</t>
  </si>
  <si>
    <t>A.2) 2xVTx15 (Valor da passagem R$ 3,00)</t>
  </si>
  <si>
    <t>Porto Velho</t>
  </si>
  <si>
    <t xml:space="preserve">Porto Velho </t>
  </si>
  <si>
    <t>Ji-Paraná</t>
  </si>
  <si>
    <t xml:space="preserve">Guajará-Mirim, Vilhena </t>
  </si>
  <si>
    <t>Guajará-Mirim, Vilhena e           Pimenta Bueno</t>
  </si>
  <si>
    <t xml:space="preserve">Noturno </t>
  </si>
  <si>
    <t xml:space="preserve">Diurno </t>
  </si>
  <si>
    <t>Grupo</t>
  </si>
  <si>
    <t>Quantidade de Postos</t>
  </si>
  <si>
    <t>Valor Total (anual) dos Postos</t>
  </si>
  <si>
    <t>VALOR MENSAL DOS SERVIÇOS</t>
  </si>
  <si>
    <t>VALOR GLOBAL (ANUAL) DOS SERVIÇOS</t>
  </si>
  <si>
    <t>Tipo 12 x 36H</t>
  </si>
  <si>
    <t xml:space="preserve"> POSTO DE VIGILÂNCIA ARMADA 12X36 NOTURNO</t>
  </si>
  <si>
    <t>POSTO</t>
  </si>
  <si>
    <r>
      <t xml:space="preserve">Reflexo das hs extras e adicionais no DSR </t>
    </r>
    <r>
      <rPr>
        <b/>
        <sz val="9"/>
        <color rgb="FFFF0000"/>
        <rFont val="Courier New"/>
        <family val="3"/>
      </rPr>
      <t>(somatório das horas extras e adicionais) * 20%, onde 20 = 5/25)</t>
    </r>
  </si>
  <si>
    <r>
      <t>Intrajornada (</t>
    </r>
    <r>
      <rPr>
        <b/>
        <sz val="9"/>
        <color rgb="FFFF0000"/>
        <rFont val="Courier New"/>
        <family val="3"/>
      </rPr>
      <t>(1.024,96/220*50% = 6,99) * 15  - onde 15 corresponde a 1 hora do dia x 15 dias)</t>
    </r>
  </si>
  <si>
    <r>
      <t xml:space="preserve">Benefícios Mensais e Diários </t>
    </r>
    <r>
      <rPr>
        <b/>
        <sz val="9"/>
        <color rgb="FFFF0000"/>
        <rFont val="Courier New"/>
        <family val="3"/>
      </rPr>
      <t>(Vigilante e Horista)</t>
    </r>
  </si>
  <si>
    <r>
      <t xml:space="preserve">Insumos Diversos </t>
    </r>
    <r>
      <rPr>
        <b/>
        <sz val="9"/>
        <color rgb="FFFF0000"/>
        <rFont val="Courier New"/>
        <family val="3"/>
      </rPr>
      <t xml:space="preserve"> (Vigilante e Horista)</t>
    </r>
  </si>
  <si>
    <r>
      <t>Benefícios Mensais e Diários</t>
    </r>
    <r>
      <rPr>
        <b/>
        <sz val="9"/>
        <color rgb="FFFF0000"/>
        <rFont val="Courier New"/>
        <family val="3"/>
      </rPr>
      <t xml:space="preserve"> (Vigilante e Horista)</t>
    </r>
  </si>
  <si>
    <r>
      <t xml:space="preserve">Insumos Diversos  </t>
    </r>
    <r>
      <rPr>
        <b/>
        <sz val="9"/>
        <color rgb="FFFF0000"/>
        <rFont val="Courier New"/>
        <family val="3"/>
      </rPr>
      <t>(Vigilante e Horista)</t>
    </r>
  </si>
  <si>
    <r>
      <t xml:space="preserve">Benefícios Mensais e Diários  </t>
    </r>
    <r>
      <rPr>
        <b/>
        <sz val="9"/>
        <color rgb="FFFF0000"/>
        <rFont val="Courier New"/>
        <family val="3"/>
      </rPr>
      <t>(Vigilante e Horista)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</si>
</sst>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0.000%"/>
    <numFmt numFmtId="166" formatCode="&quot;R$&quot;\ 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ourier New"/>
      <family val="3"/>
    </font>
    <font>
      <sz val="9"/>
      <name val="Courier New"/>
      <family val="3"/>
    </font>
    <font>
      <b/>
      <sz val="9"/>
      <name val="Courier New"/>
      <family val="3"/>
    </font>
    <font>
      <b/>
      <sz val="9"/>
      <color indexed="10"/>
      <name val="Courier New"/>
      <family val="3"/>
    </font>
    <font>
      <b/>
      <sz val="10"/>
      <name val="Arial"/>
      <family val="2"/>
    </font>
    <font>
      <b/>
      <vertAlign val="superscript"/>
      <sz val="9"/>
      <color indexed="10"/>
      <name val="Courier New"/>
      <family val="3"/>
    </font>
    <font>
      <b/>
      <sz val="9"/>
      <color indexed="8"/>
      <name val="Courier New"/>
      <family val="3"/>
    </font>
    <font>
      <b/>
      <sz val="9"/>
      <color rgb="FFFF0000"/>
      <name val="Courier New"/>
      <family val="3"/>
    </font>
    <font>
      <sz val="9"/>
      <color indexed="10"/>
      <name val="Courier New"/>
      <family val="3"/>
    </font>
    <font>
      <sz val="9"/>
      <color theme="1"/>
      <name val="Courier New"/>
      <family val="3"/>
    </font>
    <font>
      <b/>
      <sz val="11"/>
      <color theme="1"/>
      <name val="Courier New"/>
      <family val="3"/>
    </font>
    <font>
      <b/>
      <sz val="9"/>
      <color theme="1"/>
      <name val="Courier New"/>
      <family val="3"/>
    </font>
    <font>
      <b/>
      <sz val="10"/>
      <color theme="1"/>
      <name val="Courier New"/>
      <family val="3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41"/>
      </patternFill>
    </fill>
    <fill>
      <patternFill patternType="solid">
        <fgColor rgb="FF92D050"/>
        <bgColor indexed="64"/>
      </patternFill>
    </fill>
    <fill>
      <patternFill patternType="solid">
        <fgColor indexed="15"/>
        <bgColor indexed="4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hair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83">
    <xf numFmtId="0" fontId="0" fillId="0" borderId="0" xfId="0"/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" fontId="3" fillId="0" borderId="0" xfId="0" applyNumberFormat="1" applyFont="1"/>
    <xf numFmtId="10" fontId="3" fillId="0" borderId="0" xfId="0" applyNumberFormat="1" applyFont="1"/>
    <xf numFmtId="0" fontId="4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vertical="center"/>
    </xf>
    <xf numFmtId="10" fontId="3" fillId="0" borderId="0" xfId="1" applyNumberFormat="1" applyFont="1" applyFill="1" applyBorder="1" applyAlignment="1" applyProtection="1">
      <alignment horizontal="center" vertical="center"/>
    </xf>
    <xf numFmtId="44" fontId="3" fillId="0" borderId="0" xfId="2" applyFont="1" applyFill="1" applyBorder="1" applyAlignment="1" applyProtection="1">
      <alignment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vertical="center"/>
    </xf>
    <xf numFmtId="0" fontId="3" fillId="5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4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5" fontId="4" fillId="9" borderId="5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right" vertical="center"/>
    </xf>
    <xf numFmtId="165" fontId="4" fillId="5" borderId="5" xfId="0" applyNumberFormat="1" applyFont="1" applyFill="1" applyBorder="1" applyAlignment="1">
      <alignment horizontal="right" vertical="center"/>
    </xf>
    <xf numFmtId="0" fontId="4" fillId="6" borderId="6" xfId="0" applyFont="1" applyFill="1" applyBorder="1" applyAlignment="1">
      <alignment horizontal="right" vertical="center"/>
    </xf>
    <xf numFmtId="0" fontId="3" fillId="6" borderId="7" xfId="0" applyFont="1" applyFill="1" applyBorder="1" applyAlignment="1">
      <alignment horizontal="right" vertical="center"/>
    </xf>
    <xf numFmtId="10" fontId="4" fillId="6" borderId="7" xfId="0" applyNumberFormat="1" applyFont="1" applyFill="1" applyBorder="1" applyAlignment="1">
      <alignment horizontal="right" vertical="center"/>
    </xf>
    <xf numFmtId="0" fontId="3" fillId="5" borderId="8" xfId="0" applyFont="1" applyFill="1" applyBorder="1" applyAlignment="1">
      <alignment horizontal="center" vertical="center" wrapText="1"/>
    </xf>
    <xf numFmtId="165" fontId="4" fillId="9" borderId="8" xfId="0" applyNumberFormat="1" applyFont="1" applyFill="1" applyBorder="1" applyAlignment="1">
      <alignment horizontal="center" vertical="center" wrapText="1"/>
    </xf>
    <xf numFmtId="165" fontId="4" fillId="5" borderId="8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center"/>
    </xf>
    <xf numFmtId="10" fontId="4" fillId="5" borderId="5" xfId="0" applyNumberFormat="1" applyFont="1" applyFill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 wrapText="1"/>
    </xf>
    <xf numFmtId="0" fontId="3" fillId="0" borderId="0" xfId="0" applyFont="1" applyFill="1"/>
    <xf numFmtId="165" fontId="4" fillId="0" borderId="5" xfId="0" applyNumberFormat="1" applyFon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5" borderId="5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165" fontId="4" fillId="0" borderId="5" xfId="0" applyNumberFormat="1" applyFont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right"/>
    </xf>
    <xf numFmtId="165" fontId="4" fillId="0" borderId="5" xfId="0" applyNumberFormat="1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/>
    </xf>
    <xf numFmtId="10" fontId="4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right" vertical="center"/>
    </xf>
    <xf numFmtId="4" fontId="4" fillId="0" borderId="5" xfId="0" applyNumberFormat="1" applyFont="1" applyFill="1" applyBorder="1" applyAlignment="1">
      <alignment horizontal="center" vertical="center"/>
    </xf>
    <xf numFmtId="10" fontId="4" fillId="0" borderId="5" xfId="0" applyNumberFormat="1" applyFont="1" applyBorder="1" applyAlignment="1">
      <alignment horizontal="center" vertical="center" wrapText="1"/>
    </xf>
    <xf numFmtId="10" fontId="8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justify"/>
    </xf>
    <xf numFmtId="49" fontId="4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 vertical="top"/>
    </xf>
    <xf numFmtId="10" fontId="4" fillId="0" borderId="8" xfId="0" applyNumberFormat="1" applyFont="1" applyFill="1" applyBorder="1" applyAlignment="1">
      <alignment horizontal="center" vertical="center"/>
    </xf>
    <xf numFmtId="9" fontId="3" fillId="0" borderId="0" xfId="3" applyFont="1"/>
    <xf numFmtId="44" fontId="3" fillId="0" borderId="0" xfId="2" applyFont="1" applyFill="1" applyBorder="1" applyAlignment="1" applyProtection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vertical="center"/>
    </xf>
    <xf numFmtId="10" fontId="4" fillId="0" borderId="27" xfId="0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11" fillId="0" borderId="0" xfId="0" applyFont="1"/>
    <xf numFmtId="0" fontId="13" fillId="0" borderId="0" xfId="0" applyFont="1"/>
    <xf numFmtId="166" fontId="5" fillId="0" borderId="5" xfId="0" applyNumberFormat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right" vertical="center"/>
    </xf>
    <xf numFmtId="4" fontId="8" fillId="0" borderId="5" xfId="0" applyNumberFormat="1" applyFont="1" applyFill="1" applyBorder="1" applyAlignment="1">
      <alignment horizontal="right" vertical="center"/>
    </xf>
    <xf numFmtId="44" fontId="3" fillId="0" borderId="0" xfId="2" applyFont="1" applyFill="1"/>
    <xf numFmtId="4" fontId="13" fillId="0" borderId="5" xfId="0" applyNumberFormat="1" applyFont="1" applyFill="1" applyBorder="1" applyAlignment="1">
      <alignment horizontal="right" vertical="center"/>
    </xf>
    <xf numFmtId="4" fontId="13" fillId="0" borderId="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top"/>
    </xf>
    <xf numFmtId="0" fontId="13" fillId="0" borderId="23" xfId="0" applyFont="1" applyFill="1" applyBorder="1" applyAlignment="1">
      <alignment horizontal="center" vertical="top" wrapText="1"/>
    </xf>
    <xf numFmtId="0" fontId="13" fillId="0" borderId="22" xfId="0" applyFont="1" applyFill="1" applyBorder="1" applyAlignment="1">
      <alignment horizontal="center" vertical="top"/>
    </xf>
    <xf numFmtId="0" fontId="13" fillId="0" borderId="22" xfId="0" applyFont="1" applyFill="1" applyBorder="1" applyAlignment="1">
      <alignment horizontal="center" vertical="top" wrapText="1"/>
    </xf>
    <xf numFmtId="4" fontId="13" fillId="0" borderId="23" xfId="0" applyNumberFormat="1" applyFont="1" applyFill="1" applyBorder="1" applyAlignment="1">
      <alignment horizontal="center" vertical="top"/>
    </xf>
    <xf numFmtId="4" fontId="13" fillId="0" borderId="23" xfId="0" applyNumberFormat="1" applyFont="1" applyFill="1" applyBorder="1" applyAlignment="1">
      <alignment horizontal="center" vertical="top" wrapText="1"/>
    </xf>
    <xf numFmtId="4" fontId="13" fillId="0" borderId="22" xfId="0" applyNumberFormat="1" applyFont="1" applyFill="1" applyBorder="1" applyAlignment="1">
      <alignment horizontal="center" vertical="top"/>
    </xf>
    <xf numFmtId="4" fontId="13" fillId="0" borderId="22" xfId="0" applyNumberFormat="1" applyFont="1" applyFill="1" applyBorder="1" applyAlignment="1">
      <alignment horizontal="center" vertical="top" wrapText="1"/>
    </xf>
    <xf numFmtId="0" fontId="14" fillId="4" borderId="23" xfId="0" applyFont="1" applyFill="1" applyBorder="1" applyAlignment="1">
      <alignment horizontal="center" vertical="top" wrapText="1"/>
    </xf>
    <xf numFmtId="0" fontId="14" fillId="4" borderId="21" xfId="0" applyFont="1" applyFill="1" applyBorder="1" applyAlignment="1">
      <alignment horizontal="center" vertical="top" wrapText="1"/>
    </xf>
    <xf numFmtId="4" fontId="13" fillId="0" borderId="23" xfId="0" applyNumberFormat="1" applyFont="1" applyFill="1" applyBorder="1" applyAlignment="1">
      <alignment horizontal="right" vertical="top" wrapText="1"/>
    </xf>
    <xf numFmtId="4" fontId="12" fillId="10" borderId="30" xfId="0" applyNumberFormat="1" applyFont="1" applyFill="1" applyBorder="1" applyAlignment="1">
      <alignment horizontal="right" vertical="top" wrapText="1"/>
    </xf>
    <xf numFmtId="165" fontId="9" fillId="0" borderId="5" xfId="0" applyNumberFormat="1" applyFont="1" applyBorder="1" applyAlignment="1">
      <alignment horizontal="right" vertical="center"/>
    </xf>
    <xf numFmtId="165" fontId="4" fillId="11" borderId="5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0" fontId="4" fillId="0" borderId="10" xfId="0" applyNumberFormat="1" applyFont="1" applyFill="1" applyBorder="1" applyAlignment="1">
      <alignment horizontal="center" vertical="center"/>
    </xf>
    <xf numFmtId="10" fontId="4" fillId="0" borderId="4" xfId="0" applyNumberFormat="1" applyFont="1" applyFill="1" applyBorder="1" applyAlignment="1">
      <alignment horizontal="center" vertical="center"/>
    </xf>
    <xf numFmtId="10" fontId="4" fillId="0" borderId="42" xfId="0" applyNumberFormat="1" applyFont="1" applyFill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vertical="center"/>
    </xf>
    <xf numFmtId="10" fontId="4" fillId="0" borderId="45" xfId="0" applyNumberFormat="1" applyFont="1" applyFill="1" applyBorder="1" applyAlignment="1">
      <alignment horizontal="center" vertical="center"/>
    </xf>
    <xf numFmtId="49" fontId="4" fillId="5" borderId="6" xfId="0" applyNumberFormat="1" applyFont="1" applyFill="1" applyBorder="1" applyAlignment="1">
      <alignment horizontal="right" vertical="center" wrapText="1"/>
    </xf>
    <xf numFmtId="49" fontId="4" fillId="5" borderId="7" xfId="0" applyNumberFormat="1" applyFont="1" applyFill="1" applyBorder="1" applyAlignment="1">
      <alignment horizontal="right" vertical="center" wrapText="1"/>
    </xf>
    <xf numFmtId="49" fontId="4" fillId="5" borderId="8" xfId="0" applyNumberFormat="1" applyFont="1" applyFill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10" fillId="6" borderId="6" xfId="0" applyFont="1" applyFill="1" applyBorder="1" applyAlignment="1">
      <alignment vertical="center"/>
    </xf>
    <xf numFmtId="0" fontId="10" fillId="6" borderId="7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6" borderId="6" xfId="0" applyFont="1" applyFill="1" applyBorder="1" applyAlignment="1">
      <alignment horizontal="right" vertical="center"/>
    </xf>
    <xf numFmtId="0" fontId="4" fillId="6" borderId="7" xfId="0" applyFont="1" applyFill="1" applyBorder="1" applyAlignment="1">
      <alignment horizontal="right" vertical="center"/>
    </xf>
    <xf numFmtId="0" fontId="4" fillId="6" borderId="8" xfId="0" applyFont="1" applyFill="1" applyBorder="1" applyAlignment="1">
      <alignment horizontal="right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31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justify" vertical="center"/>
    </xf>
    <xf numFmtId="0" fontId="4" fillId="0" borderId="7" xfId="0" applyFont="1" applyFill="1" applyBorder="1" applyAlignment="1">
      <alignment horizontal="justify" vertical="center"/>
    </xf>
    <xf numFmtId="0" fontId="4" fillId="0" borderId="8" xfId="0" applyFont="1" applyFill="1" applyBorder="1" applyAlignment="1">
      <alignment horizontal="justify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left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4" borderId="37" xfId="0" applyFont="1" applyFill="1" applyBorder="1" applyAlignment="1">
      <alignment horizontal="left" vertical="center"/>
    </xf>
    <xf numFmtId="0" fontId="4" fillId="4" borderId="38" xfId="0" applyFont="1" applyFill="1" applyBorder="1" applyAlignment="1">
      <alignment horizontal="left" vertical="center"/>
    </xf>
    <xf numFmtId="0" fontId="4" fillId="4" borderId="39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right" vertical="center" wrapText="1"/>
    </xf>
    <xf numFmtId="0" fontId="4" fillId="5" borderId="7" xfId="0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horizontal="right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center" wrapText="1"/>
    </xf>
    <xf numFmtId="0" fontId="4" fillId="6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64" fontId="5" fillId="0" borderId="5" xfId="0" applyNumberFormat="1" applyFont="1" applyFill="1" applyBorder="1" applyAlignment="1">
      <alignment horizontal="right" vertical="center"/>
    </xf>
    <xf numFmtId="0" fontId="4" fillId="0" borderId="5" xfId="0" applyFont="1" applyBorder="1" applyAlignment="1">
      <alignment horizontal="justify" vertical="center" wrapText="1"/>
    </xf>
    <xf numFmtId="14" fontId="5" fillId="7" borderId="5" xfId="0" applyNumberFormat="1" applyFont="1" applyFill="1" applyBorder="1" applyAlignment="1">
      <alignment horizontal="right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 wrapText="1"/>
    </xf>
    <xf numFmtId="0" fontId="3" fillId="0" borderId="5" xfId="0" applyFont="1" applyFill="1" applyBorder="1" applyAlignment="1">
      <alignment horizontal="justify" vertical="center"/>
    </xf>
    <xf numFmtId="0" fontId="4" fillId="6" borderId="5" xfId="0" applyFont="1" applyFill="1" applyBorder="1" applyAlignment="1">
      <alignment horizontal="left" wrapText="1"/>
    </xf>
    <xf numFmtId="14" fontId="5" fillId="0" borderId="5" xfId="0" applyNumberFormat="1" applyFont="1" applyFill="1" applyBorder="1" applyAlignment="1">
      <alignment horizontal="right" vertical="center" wrapText="1"/>
    </xf>
    <xf numFmtId="0" fontId="3" fillId="6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4" fillId="8" borderId="6" xfId="0" applyFont="1" applyFill="1" applyBorder="1" applyAlignment="1">
      <alignment horizontal="left" vertical="center"/>
    </xf>
    <xf numFmtId="0" fontId="4" fillId="8" borderId="7" xfId="0" applyFont="1" applyFill="1" applyBorder="1" applyAlignment="1">
      <alignment horizontal="left" vertical="center"/>
    </xf>
    <xf numFmtId="0" fontId="4" fillId="8" borderId="8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right" vertical="center"/>
    </xf>
    <xf numFmtId="49" fontId="4" fillId="0" borderId="5" xfId="0" applyNumberFormat="1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justify" vertical="center"/>
    </xf>
    <xf numFmtId="0" fontId="4" fillId="0" borderId="12" xfId="0" applyFont="1" applyFill="1" applyBorder="1" applyAlignment="1">
      <alignment horizontal="left" vertical="center"/>
    </xf>
    <xf numFmtId="0" fontId="4" fillId="4" borderId="11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5" borderId="5" xfId="0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44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3" fillId="0" borderId="20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0" fontId="12" fillId="10" borderId="24" xfId="0" applyFont="1" applyFill="1" applyBorder="1" applyAlignment="1">
      <alignment horizontal="right" vertical="top"/>
    </xf>
    <xf numFmtId="0" fontId="12" fillId="10" borderId="26" xfId="0" applyFont="1" applyFill="1" applyBorder="1" applyAlignment="1">
      <alignment horizontal="right" vertical="top"/>
    </xf>
    <xf numFmtId="0" fontId="12" fillId="10" borderId="25" xfId="0" applyFont="1" applyFill="1" applyBorder="1" applyAlignment="1">
      <alignment horizontal="right" vertical="top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158"/>
  <sheetViews>
    <sheetView tabSelected="1" workbookViewId="0">
      <selection activeCell="O44" sqref="O44"/>
    </sheetView>
  </sheetViews>
  <sheetFormatPr defaultRowHeight="12" x14ac:dyDescent="0.2"/>
  <cols>
    <col min="1" max="1" width="11.7109375" style="1" customWidth="1"/>
    <col min="2" max="2" width="9" style="1" customWidth="1"/>
    <col min="3" max="3" width="13.28515625" style="1" customWidth="1"/>
    <col min="4" max="4" width="12.28515625" style="1" customWidth="1"/>
    <col min="5" max="5" width="12.42578125" style="1" customWidth="1"/>
    <col min="6" max="6" width="11.28515625" style="1" customWidth="1"/>
    <col min="7" max="7" width="12.7109375" style="1" customWidth="1"/>
    <col min="8" max="8" width="10.140625" style="1" customWidth="1"/>
    <col min="9" max="9" width="15" style="34" customWidth="1"/>
    <col min="10" max="249" width="9.140625" style="1"/>
    <col min="250" max="250" width="11.7109375" style="1" customWidth="1"/>
    <col min="251" max="251" width="9" style="1" customWidth="1"/>
    <col min="252" max="252" width="13.28515625" style="1" customWidth="1"/>
    <col min="253" max="253" width="12.28515625" style="1" customWidth="1"/>
    <col min="254" max="254" width="12.42578125" style="1" customWidth="1"/>
    <col min="255" max="255" width="11.28515625" style="1" customWidth="1"/>
    <col min="256" max="256" width="16.85546875" style="1" customWidth="1"/>
    <col min="257" max="257" width="10.140625" style="1" customWidth="1"/>
    <col min="258" max="258" width="15" style="1" customWidth="1"/>
    <col min="259" max="259" width="10.7109375" style="1" customWidth="1"/>
    <col min="260" max="260" width="11.140625" style="1" customWidth="1"/>
    <col min="261" max="261" width="7.42578125" style="1" customWidth="1"/>
    <col min="262" max="262" width="6.5703125" style="1" customWidth="1"/>
    <col min="263" max="264" width="9.28515625" style="1" customWidth="1"/>
    <col min="265" max="505" width="9.140625" style="1"/>
    <col min="506" max="506" width="11.7109375" style="1" customWidth="1"/>
    <col min="507" max="507" width="9" style="1" customWidth="1"/>
    <col min="508" max="508" width="13.28515625" style="1" customWidth="1"/>
    <col min="509" max="509" width="12.28515625" style="1" customWidth="1"/>
    <col min="510" max="510" width="12.42578125" style="1" customWidth="1"/>
    <col min="511" max="511" width="11.28515625" style="1" customWidth="1"/>
    <col min="512" max="512" width="16.85546875" style="1" customWidth="1"/>
    <col min="513" max="513" width="10.140625" style="1" customWidth="1"/>
    <col min="514" max="514" width="15" style="1" customWidth="1"/>
    <col min="515" max="515" width="10.7109375" style="1" customWidth="1"/>
    <col min="516" max="516" width="11.140625" style="1" customWidth="1"/>
    <col min="517" max="517" width="7.42578125" style="1" customWidth="1"/>
    <col min="518" max="518" width="6.5703125" style="1" customWidth="1"/>
    <col min="519" max="520" width="9.28515625" style="1" customWidth="1"/>
    <col min="521" max="761" width="9.140625" style="1"/>
    <col min="762" max="762" width="11.7109375" style="1" customWidth="1"/>
    <col min="763" max="763" width="9" style="1" customWidth="1"/>
    <col min="764" max="764" width="13.28515625" style="1" customWidth="1"/>
    <col min="765" max="765" width="12.28515625" style="1" customWidth="1"/>
    <col min="766" max="766" width="12.42578125" style="1" customWidth="1"/>
    <col min="767" max="767" width="11.28515625" style="1" customWidth="1"/>
    <col min="768" max="768" width="16.85546875" style="1" customWidth="1"/>
    <col min="769" max="769" width="10.140625" style="1" customWidth="1"/>
    <col min="770" max="770" width="15" style="1" customWidth="1"/>
    <col min="771" max="771" width="10.7109375" style="1" customWidth="1"/>
    <col min="772" max="772" width="11.140625" style="1" customWidth="1"/>
    <col min="773" max="773" width="7.42578125" style="1" customWidth="1"/>
    <col min="774" max="774" width="6.5703125" style="1" customWidth="1"/>
    <col min="775" max="776" width="9.28515625" style="1" customWidth="1"/>
    <col min="777" max="1017" width="9.140625" style="1"/>
    <col min="1018" max="1018" width="11.7109375" style="1" customWidth="1"/>
    <col min="1019" max="1019" width="9" style="1" customWidth="1"/>
    <col min="1020" max="1020" width="13.28515625" style="1" customWidth="1"/>
    <col min="1021" max="1021" width="12.28515625" style="1" customWidth="1"/>
    <col min="1022" max="1022" width="12.42578125" style="1" customWidth="1"/>
    <col min="1023" max="1023" width="11.28515625" style="1" customWidth="1"/>
    <col min="1024" max="1024" width="16.85546875" style="1" customWidth="1"/>
    <col min="1025" max="1025" width="10.140625" style="1" customWidth="1"/>
    <col min="1026" max="1026" width="15" style="1" customWidth="1"/>
    <col min="1027" max="1027" width="10.7109375" style="1" customWidth="1"/>
    <col min="1028" max="1028" width="11.140625" style="1" customWidth="1"/>
    <col min="1029" max="1029" width="7.42578125" style="1" customWidth="1"/>
    <col min="1030" max="1030" width="6.5703125" style="1" customWidth="1"/>
    <col min="1031" max="1032" width="9.28515625" style="1" customWidth="1"/>
    <col min="1033" max="1273" width="9.140625" style="1"/>
    <col min="1274" max="1274" width="11.7109375" style="1" customWidth="1"/>
    <col min="1275" max="1275" width="9" style="1" customWidth="1"/>
    <col min="1276" max="1276" width="13.28515625" style="1" customWidth="1"/>
    <col min="1277" max="1277" width="12.28515625" style="1" customWidth="1"/>
    <col min="1278" max="1278" width="12.42578125" style="1" customWidth="1"/>
    <col min="1279" max="1279" width="11.28515625" style="1" customWidth="1"/>
    <col min="1280" max="1280" width="16.85546875" style="1" customWidth="1"/>
    <col min="1281" max="1281" width="10.140625" style="1" customWidth="1"/>
    <col min="1282" max="1282" width="15" style="1" customWidth="1"/>
    <col min="1283" max="1283" width="10.7109375" style="1" customWidth="1"/>
    <col min="1284" max="1284" width="11.140625" style="1" customWidth="1"/>
    <col min="1285" max="1285" width="7.42578125" style="1" customWidth="1"/>
    <col min="1286" max="1286" width="6.5703125" style="1" customWidth="1"/>
    <col min="1287" max="1288" width="9.28515625" style="1" customWidth="1"/>
    <col min="1289" max="1529" width="9.140625" style="1"/>
    <col min="1530" max="1530" width="11.7109375" style="1" customWidth="1"/>
    <col min="1531" max="1531" width="9" style="1" customWidth="1"/>
    <col min="1532" max="1532" width="13.28515625" style="1" customWidth="1"/>
    <col min="1533" max="1533" width="12.28515625" style="1" customWidth="1"/>
    <col min="1534" max="1534" width="12.42578125" style="1" customWidth="1"/>
    <col min="1535" max="1535" width="11.28515625" style="1" customWidth="1"/>
    <col min="1536" max="1536" width="16.85546875" style="1" customWidth="1"/>
    <col min="1537" max="1537" width="10.140625" style="1" customWidth="1"/>
    <col min="1538" max="1538" width="15" style="1" customWidth="1"/>
    <col min="1539" max="1539" width="10.7109375" style="1" customWidth="1"/>
    <col min="1540" max="1540" width="11.140625" style="1" customWidth="1"/>
    <col min="1541" max="1541" width="7.42578125" style="1" customWidth="1"/>
    <col min="1542" max="1542" width="6.5703125" style="1" customWidth="1"/>
    <col min="1543" max="1544" width="9.28515625" style="1" customWidth="1"/>
    <col min="1545" max="1785" width="9.140625" style="1"/>
    <col min="1786" max="1786" width="11.7109375" style="1" customWidth="1"/>
    <col min="1787" max="1787" width="9" style="1" customWidth="1"/>
    <col min="1788" max="1788" width="13.28515625" style="1" customWidth="1"/>
    <col min="1789" max="1789" width="12.28515625" style="1" customWidth="1"/>
    <col min="1790" max="1790" width="12.42578125" style="1" customWidth="1"/>
    <col min="1791" max="1791" width="11.28515625" style="1" customWidth="1"/>
    <col min="1792" max="1792" width="16.85546875" style="1" customWidth="1"/>
    <col min="1793" max="1793" width="10.140625" style="1" customWidth="1"/>
    <col min="1794" max="1794" width="15" style="1" customWidth="1"/>
    <col min="1795" max="1795" width="10.7109375" style="1" customWidth="1"/>
    <col min="1796" max="1796" width="11.140625" style="1" customWidth="1"/>
    <col min="1797" max="1797" width="7.42578125" style="1" customWidth="1"/>
    <col min="1798" max="1798" width="6.5703125" style="1" customWidth="1"/>
    <col min="1799" max="1800" width="9.28515625" style="1" customWidth="1"/>
    <col min="1801" max="2041" width="9.140625" style="1"/>
    <col min="2042" max="2042" width="11.7109375" style="1" customWidth="1"/>
    <col min="2043" max="2043" width="9" style="1" customWidth="1"/>
    <col min="2044" max="2044" width="13.28515625" style="1" customWidth="1"/>
    <col min="2045" max="2045" width="12.28515625" style="1" customWidth="1"/>
    <col min="2046" max="2046" width="12.42578125" style="1" customWidth="1"/>
    <col min="2047" max="2047" width="11.28515625" style="1" customWidth="1"/>
    <col min="2048" max="2048" width="16.85546875" style="1" customWidth="1"/>
    <col min="2049" max="2049" width="10.140625" style="1" customWidth="1"/>
    <col min="2050" max="2050" width="15" style="1" customWidth="1"/>
    <col min="2051" max="2051" width="10.7109375" style="1" customWidth="1"/>
    <col min="2052" max="2052" width="11.140625" style="1" customWidth="1"/>
    <col min="2053" max="2053" width="7.42578125" style="1" customWidth="1"/>
    <col min="2054" max="2054" width="6.5703125" style="1" customWidth="1"/>
    <col min="2055" max="2056" width="9.28515625" style="1" customWidth="1"/>
    <col min="2057" max="2297" width="9.140625" style="1"/>
    <col min="2298" max="2298" width="11.7109375" style="1" customWidth="1"/>
    <col min="2299" max="2299" width="9" style="1" customWidth="1"/>
    <col min="2300" max="2300" width="13.28515625" style="1" customWidth="1"/>
    <col min="2301" max="2301" width="12.28515625" style="1" customWidth="1"/>
    <col min="2302" max="2302" width="12.42578125" style="1" customWidth="1"/>
    <col min="2303" max="2303" width="11.28515625" style="1" customWidth="1"/>
    <col min="2304" max="2304" width="16.85546875" style="1" customWidth="1"/>
    <col min="2305" max="2305" width="10.140625" style="1" customWidth="1"/>
    <col min="2306" max="2306" width="15" style="1" customWidth="1"/>
    <col min="2307" max="2307" width="10.7109375" style="1" customWidth="1"/>
    <col min="2308" max="2308" width="11.140625" style="1" customWidth="1"/>
    <col min="2309" max="2309" width="7.42578125" style="1" customWidth="1"/>
    <col min="2310" max="2310" width="6.5703125" style="1" customWidth="1"/>
    <col min="2311" max="2312" width="9.28515625" style="1" customWidth="1"/>
    <col min="2313" max="2553" width="9.140625" style="1"/>
    <col min="2554" max="2554" width="11.7109375" style="1" customWidth="1"/>
    <col min="2555" max="2555" width="9" style="1" customWidth="1"/>
    <col min="2556" max="2556" width="13.28515625" style="1" customWidth="1"/>
    <col min="2557" max="2557" width="12.28515625" style="1" customWidth="1"/>
    <col min="2558" max="2558" width="12.42578125" style="1" customWidth="1"/>
    <col min="2559" max="2559" width="11.28515625" style="1" customWidth="1"/>
    <col min="2560" max="2560" width="16.85546875" style="1" customWidth="1"/>
    <col min="2561" max="2561" width="10.140625" style="1" customWidth="1"/>
    <col min="2562" max="2562" width="15" style="1" customWidth="1"/>
    <col min="2563" max="2563" width="10.7109375" style="1" customWidth="1"/>
    <col min="2564" max="2564" width="11.140625" style="1" customWidth="1"/>
    <col min="2565" max="2565" width="7.42578125" style="1" customWidth="1"/>
    <col min="2566" max="2566" width="6.5703125" style="1" customWidth="1"/>
    <col min="2567" max="2568" width="9.28515625" style="1" customWidth="1"/>
    <col min="2569" max="2809" width="9.140625" style="1"/>
    <col min="2810" max="2810" width="11.7109375" style="1" customWidth="1"/>
    <col min="2811" max="2811" width="9" style="1" customWidth="1"/>
    <col min="2812" max="2812" width="13.28515625" style="1" customWidth="1"/>
    <col min="2813" max="2813" width="12.28515625" style="1" customWidth="1"/>
    <col min="2814" max="2814" width="12.42578125" style="1" customWidth="1"/>
    <col min="2815" max="2815" width="11.28515625" style="1" customWidth="1"/>
    <col min="2816" max="2816" width="16.85546875" style="1" customWidth="1"/>
    <col min="2817" max="2817" width="10.140625" style="1" customWidth="1"/>
    <col min="2818" max="2818" width="15" style="1" customWidth="1"/>
    <col min="2819" max="2819" width="10.7109375" style="1" customWidth="1"/>
    <col min="2820" max="2820" width="11.140625" style="1" customWidth="1"/>
    <col min="2821" max="2821" width="7.42578125" style="1" customWidth="1"/>
    <col min="2822" max="2822" width="6.5703125" style="1" customWidth="1"/>
    <col min="2823" max="2824" width="9.28515625" style="1" customWidth="1"/>
    <col min="2825" max="3065" width="9.140625" style="1"/>
    <col min="3066" max="3066" width="11.7109375" style="1" customWidth="1"/>
    <col min="3067" max="3067" width="9" style="1" customWidth="1"/>
    <col min="3068" max="3068" width="13.28515625" style="1" customWidth="1"/>
    <col min="3069" max="3069" width="12.28515625" style="1" customWidth="1"/>
    <col min="3070" max="3070" width="12.42578125" style="1" customWidth="1"/>
    <col min="3071" max="3071" width="11.28515625" style="1" customWidth="1"/>
    <col min="3072" max="3072" width="16.85546875" style="1" customWidth="1"/>
    <col min="3073" max="3073" width="10.140625" style="1" customWidth="1"/>
    <col min="3074" max="3074" width="15" style="1" customWidth="1"/>
    <col min="3075" max="3075" width="10.7109375" style="1" customWidth="1"/>
    <col min="3076" max="3076" width="11.140625" style="1" customWidth="1"/>
    <col min="3077" max="3077" width="7.42578125" style="1" customWidth="1"/>
    <col min="3078" max="3078" width="6.5703125" style="1" customWidth="1"/>
    <col min="3079" max="3080" width="9.28515625" style="1" customWidth="1"/>
    <col min="3081" max="3321" width="9.140625" style="1"/>
    <col min="3322" max="3322" width="11.7109375" style="1" customWidth="1"/>
    <col min="3323" max="3323" width="9" style="1" customWidth="1"/>
    <col min="3324" max="3324" width="13.28515625" style="1" customWidth="1"/>
    <col min="3325" max="3325" width="12.28515625" style="1" customWidth="1"/>
    <col min="3326" max="3326" width="12.42578125" style="1" customWidth="1"/>
    <col min="3327" max="3327" width="11.28515625" style="1" customWidth="1"/>
    <col min="3328" max="3328" width="16.85546875" style="1" customWidth="1"/>
    <col min="3329" max="3329" width="10.140625" style="1" customWidth="1"/>
    <col min="3330" max="3330" width="15" style="1" customWidth="1"/>
    <col min="3331" max="3331" width="10.7109375" style="1" customWidth="1"/>
    <col min="3332" max="3332" width="11.140625" style="1" customWidth="1"/>
    <col min="3333" max="3333" width="7.42578125" style="1" customWidth="1"/>
    <col min="3334" max="3334" width="6.5703125" style="1" customWidth="1"/>
    <col min="3335" max="3336" width="9.28515625" style="1" customWidth="1"/>
    <col min="3337" max="3577" width="9.140625" style="1"/>
    <col min="3578" max="3578" width="11.7109375" style="1" customWidth="1"/>
    <col min="3579" max="3579" width="9" style="1" customWidth="1"/>
    <col min="3580" max="3580" width="13.28515625" style="1" customWidth="1"/>
    <col min="3581" max="3581" width="12.28515625" style="1" customWidth="1"/>
    <col min="3582" max="3582" width="12.42578125" style="1" customWidth="1"/>
    <col min="3583" max="3583" width="11.28515625" style="1" customWidth="1"/>
    <col min="3584" max="3584" width="16.85546875" style="1" customWidth="1"/>
    <col min="3585" max="3585" width="10.140625" style="1" customWidth="1"/>
    <col min="3586" max="3586" width="15" style="1" customWidth="1"/>
    <col min="3587" max="3587" width="10.7109375" style="1" customWidth="1"/>
    <col min="3588" max="3588" width="11.140625" style="1" customWidth="1"/>
    <col min="3589" max="3589" width="7.42578125" style="1" customWidth="1"/>
    <col min="3590" max="3590" width="6.5703125" style="1" customWidth="1"/>
    <col min="3591" max="3592" width="9.28515625" style="1" customWidth="1"/>
    <col min="3593" max="3833" width="9.140625" style="1"/>
    <col min="3834" max="3834" width="11.7109375" style="1" customWidth="1"/>
    <col min="3835" max="3835" width="9" style="1" customWidth="1"/>
    <col min="3836" max="3836" width="13.28515625" style="1" customWidth="1"/>
    <col min="3837" max="3837" width="12.28515625" style="1" customWidth="1"/>
    <col min="3838" max="3838" width="12.42578125" style="1" customWidth="1"/>
    <col min="3839" max="3839" width="11.28515625" style="1" customWidth="1"/>
    <col min="3840" max="3840" width="16.85546875" style="1" customWidth="1"/>
    <col min="3841" max="3841" width="10.140625" style="1" customWidth="1"/>
    <col min="3842" max="3842" width="15" style="1" customWidth="1"/>
    <col min="3843" max="3843" width="10.7109375" style="1" customWidth="1"/>
    <col min="3844" max="3844" width="11.140625" style="1" customWidth="1"/>
    <col min="3845" max="3845" width="7.42578125" style="1" customWidth="1"/>
    <col min="3846" max="3846" width="6.5703125" style="1" customWidth="1"/>
    <col min="3847" max="3848" width="9.28515625" style="1" customWidth="1"/>
    <col min="3849" max="4089" width="9.140625" style="1"/>
    <col min="4090" max="4090" width="11.7109375" style="1" customWidth="1"/>
    <col min="4091" max="4091" width="9" style="1" customWidth="1"/>
    <col min="4092" max="4092" width="13.28515625" style="1" customWidth="1"/>
    <col min="4093" max="4093" width="12.28515625" style="1" customWidth="1"/>
    <col min="4094" max="4094" width="12.42578125" style="1" customWidth="1"/>
    <col min="4095" max="4095" width="11.28515625" style="1" customWidth="1"/>
    <col min="4096" max="4096" width="16.85546875" style="1" customWidth="1"/>
    <col min="4097" max="4097" width="10.140625" style="1" customWidth="1"/>
    <col min="4098" max="4098" width="15" style="1" customWidth="1"/>
    <col min="4099" max="4099" width="10.7109375" style="1" customWidth="1"/>
    <col min="4100" max="4100" width="11.140625" style="1" customWidth="1"/>
    <col min="4101" max="4101" width="7.42578125" style="1" customWidth="1"/>
    <col min="4102" max="4102" width="6.5703125" style="1" customWidth="1"/>
    <col min="4103" max="4104" width="9.28515625" style="1" customWidth="1"/>
    <col min="4105" max="4345" width="9.140625" style="1"/>
    <col min="4346" max="4346" width="11.7109375" style="1" customWidth="1"/>
    <col min="4347" max="4347" width="9" style="1" customWidth="1"/>
    <col min="4348" max="4348" width="13.28515625" style="1" customWidth="1"/>
    <col min="4349" max="4349" width="12.28515625" style="1" customWidth="1"/>
    <col min="4350" max="4350" width="12.42578125" style="1" customWidth="1"/>
    <col min="4351" max="4351" width="11.28515625" style="1" customWidth="1"/>
    <col min="4352" max="4352" width="16.85546875" style="1" customWidth="1"/>
    <col min="4353" max="4353" width="10.140625" style="1" customWidth="1"/>
    <col min="4354" max="4354" width="15" style="1" customWidth="1"/>
    <col min="4355" max="4355" width="10.7109375" style="1" customWidth="1"/>
    <col min="4356" max="4356" width="11.140625" style="1" customWidth="1"/>
    <col min="4357" max="4357" width="7.42578125" style="1" customWidth="1"/>
    <col min="4358" max="4358" width="6.5703125" style="1" customWidth="1"/>
    <col min="4359" max="4360" width="9.28515625" style="1" customWidth="1"/>
    <col min="4361" max="4601" width="9.140625" style="1"/>
    <col min="4602" max="4602" width="11.7109375" style="1" customWidth="1"/>
    <col min="4603" max="4603" width="9" style="1" customWidth="1"/>
    <col min="4604" max="4604" width="13.28515625" style="1" customWidth="1"/>
    <col min="4605" max="4605" width="12.28515625" style="1" customWidth="1"/>
    <col min="4606" max="4606" width="12.42578125" style="1" customWidth="1"/>
    <col min="4607" max="4607" width="11.28515625" style="1" customWidth="1"/>
    <col min="4608" max="4608" width="16.85546875" style="1" customWidth="1"/>
    <col min="4609" max="4609" width="10.140625" style="1" customWidth="1"/>
    <col min="4610" max="4610" width="15" style="1" customWidth="1"/>
    <col min="4611" max="4611" width="10.7109375" style="1" customWidth="1"/>
    <col min="4612" max="4612" width="11.140625" style="1" customWidth="1"/>
    <col min="4613" max="4613" width="7.42578125" style="1" customWidth="1"/>
    <col min="4614" max="4614" width="6.5703125" style="1" customWidth="1"/>
    <col min="4615" max="4616" width="9.28515625" style="1" customWidth="1"/>
    <col min="4617" max="4857" width="9.140625" style="1"/>
    <col min="4858" max="4858" width="11.7109375" style="1" customWidth="1"/>
    <col min="4859" max="4859" width="9" style="1" customWidth="1"/>
    <col min="4860" max="4860" width="13.28515625" style="1" customWidth="1"/>
    <col min="4861" max="4861" width="12.28515625" style="1" customWidth="1"/>
    <col min="4862" max="4862" width="12.42578125" style="1" customWidth="1"/>
    <col min="4863" max="4863" width="11.28515625" style="1" customWidth="1"/>
    <col min="4864" max="4864" width="16.85546875" style="1" customWidth="1"/>
    <col min="4865" max="4865" width="10.140625" style="1" customWidth="1"/>
    <col min="4866" max="4866" width="15" style="1" customWidth="1"/>
    <col min="4867" max="4867" width="10.7109375" style="1" customWidth="1"/>
    <col min="4868" max="4868" width="11.140625" style="1" customWidth="1"/>
    <col min="4869" max="4869" width="7.42578125" style="1" customWidth="1"/>
    <col min="4870" max="4870" width="6.5703125" style="1" customWidth="1"/>
    <col min="4871" max="4872" width="9.28515625" style="1" customWidth="1"/>
    <col min="4873" max="5113" width="9.140625" style="1"/>
    <col min="5114" max="5114" width="11.7109375" style="1" customWidth="1"/>
    <col min="5115" max="5115" width="9" style="1" customWidth="1"/>
    <col min="5116" max="5116" width="13.28515625" style="1" customWidth="1"/>
    <col min="5117" max="5117" width="12.28515625" style="1" customWidth="1"/>
    <col min="5118" max="5118" width="12.42578125" style="1" customWidth="1"/>
    <col min="5119" max="5119" width="11.28515625" style="1" customWidth="1"/>
    <col min="5120" max="5120" width="16.85546875" style="1" customWidth="1"/>
    <col min="5121" max="5121" width="10.140625" style="1" customWidth="1"/>
    <col min="5122" max="5122" width="15" style="1" customWidth="1"/>
    <col min="5123" max="5123" width="10.7109375" style="1" customWidth="1"/>
    <col min="5124" max="5124" width="11.140625" style="1" customWidth="1"/>
    <col min="5125" max="5125" width="7.42578125" style="1" customWidth="1"/>
    <col min="5126" max="5126" width="6.5703125" style="1" customWidth="1"/>
    <col min="5127" max="5128" width="9.28515625" style="1" customWidth="1"/>
    <col min="5129" max="5369" width="9.140625" style="1"/>
    <col min="5370" max="5370" width="11.7109375" style="1" customWidth="1"/>
    <col min="5371" max="5371" width="9" style="1" customWidth="1"/>
    <col min="5372" max="5372" width="13.28515625" style="1" customWidth="1"/>
    <col min="5373" max="5373" width="12.28515625" style="1" customWidth="1"/>
    <col min="5374" max="5374" width="12.42578125" style="1" customWidth="1"/>
    <col min="5375" max="5375" width="11.28515625" style="1" customWidth="1"/>
    <col min="5376" max="5376" width="16.85546875" style="1" customWidth="1"/>
    <col min="5377" max="5377" width="10.140625" style="1" customWidth="1"/>
    <col min="5378" max="5378" width="15" style="1" customWidth="1"/>
    <col min="5379" max="5379" width="10.7109375" style="1" customWidth="1"/>
    <col min="5380" max="5380" width="11.140625" style="1" customWidth="1"/>
    <col min="5381" max="5381" width="7.42578125" style="1" customWidth="1"/>
    <col min="5382" max="5382" width="6.5703125" style="1" customWidth="1"/>
    <col min="5383" max="5384" width="9.28515625" style="1" customWidth="1"/>
    <col min="5385" max="5625" width="9.140625" style="1"/>
    <col min="5626" max="5626" width="11.7109375" style="1" customWidth="1"/>
    <col min="5627" max="5627" width="9" style="1" customWidth="1"/>
    <col min="5628" max="5628" width="13.28515625" style="1" customWidth="1"/>
    <col min="5629" max="5629" width="12.28515625" style="1" customWidth="1"/>
    <col min="5630" max="5630" width="12.42578125" style="1" customWidth="1"/>
    <col min="5631" max="5631" width="11.28515625" style="1" customWidth="1"/>
    <col min="5632" max="5632" width="16.85546875" style="1" customWidth="1"/>
    <col min="5633" max="5633" width="10.140625" style="1" customWidth="1"/>
    <col min="5634" max="5634" width="15" style="1" customWidth="1"/>
    <col min="5635" max="5635" width="10.7109375" style="1" customWidth="1"/>
    <col min="5636" max="5636" width="11.140625" style="1" customWidth="1"/>
    <col min="5637" max="5637" width="7.42578125" style="1" customWidth="1"/>
    <col min="5638" max="5638" width="6.5703125" style="1" customWidth="1"/>
    <col min="5639" max="5640" width="9.28515625" style="1" customWidth="1"/>
    <col min="5641" max="5881" width="9.140625" style="1"/>
    <col min="5882" max="5882" width="11.7109375" style="1" customWidth="1"/>
    <col min="5883" max="5883" width="9" style="1" customWidth="1"/>
    <col min="5884" max="5884" width="13.28515625" style="1" customWidth="1"/>
    <col min="5885" max="5885" width="12.28515625" style="1" customWidth="1"/>
    <col min="5886" max="5886" width="12.42578125" style="1" customWidth="1"/>
    <col min="5887" max="5887" width="11.28515625" style="1" customWidth="1"/>
    <col min="5888" max="5888" width="16.85546875" style="1" customWidth="1"/>
    <col min="5889" max="5889" width="10.140625" style="1" customWidth="1"/>
    <col min="5890" max="5890" width="15" style="1" customWidth="1"/>
    <col min="5891" max="5891" width="10.7109375" style="1" customWidth="1"/>
    <col min="5892" max="5892" width="11.140625" style="1" customWidth="1"/>
    <col min="5893" max="5893" width="7.42578125" style="1" customWidth="1"/>
    <col min="5894" max="5894" width="6.5703125" style="1" customWidth="1"/>
    <col min="5895" max="5896" width="9.28515625" style="1" customWidth="1"/>
    <col min="5897" max="6137" width="9.140625" style="1"/>
    <col min="6138" max="6138" width="11.7109375" style="1" customWidth="1"/>
    <col min="6139" max="6139" width="9" style="1" customWidth="1"/>
    <col min="6140" max="6140" width="13.28515625" style="1" customWidth="1"/>
    <col min="6141" max="6141" width="12.28515625" style="1" customWidth="1"/>
    <col min="6142" max="6142" width="12.42578125" style="1" customWidth="1"/>
    <col min="6143" max="6143" width="11.28515625" style="1" customWidth="1"/>
    <col min="6144" max="6144" width="16.85546875" style="1" customWidth="1"/>
    <col min="6145" max="6145" width="10.140625" style="1" customWidth="1"/>
    <col min="6146" max="6146" width="15" style="1" customWidth="1"/>
    <col min="6147" max="6147" width="10.7109375" style="1" customWidth="1"/>
    <col min="6148" max="6148" width="11.140625" style="1" customWidth="1"/>
    <col min="6149" max="6149" width="7.42578125" style="1" customWidth="1"/>
    <col min="6150" max="6150" width="6.5703125" style="1" customWidth="1"/>
    <col min="6151" max="6152" width="9.28515625" style="1" customWidth="1"/>
    <col min="6153" max="6393" width="9.140625" style="1"/>
    <col min="6394" max="6394" width="11.7109375" style="1" customWidth="1"/>
    <col min="6395" max="6395" width="9" style="1" customWidth="1"/>
    <col min="6396" max="6396" width="13.28515625" style="1" customWidth="1"/>
    <col min="6397" max="6397" width="12.28515625" style="1" customWidth="1"/>
    <col min="6398" max="6398" width="12.42578125" style="1" customWidth="1"/>
    <col min="6399" max="6399" width="11.28515625" style="1" customWidth="1"/>
    <col min="6400" max="6400" width="16.85546875" style="1" customWidth="1"/>
    <col min="6401" max="6401" width="10.140625" style="1" customWidth="1"/>
    <col min="6402" max="6402" width="15" style="1" customWidth="1"/>
    <col min="6403" max="6403" width="10.7109375" style="1" customWidth="1"/>
    <col min="6404" max="6404" width="11.140625" style="1" customWidth="1"/>
    <col min="6405" max="6405" width="7.42578125" style="1" customWidth="1"/>
    <col min="6406" max="6406" width="6.5703125" style="1" customWidth="1"/>
    <col min="6407" max="6408" width="9.28515625" style="1" customWidth="1"/>
    <col min="6409" max="6649" width="9.140625" style="1"/>
    <col min="6650" max="6650" width="11.7109375" style="1" customWidth="1"/>
    <col min="6651" max="6651" width="9" style="1" customWidth="1"/>
    <col min="6652" max="6652" width="13.28515625" style="1" customWidth="1"/>
    <col min="6653" max="6653" width="12.28515625" style="1" customWidth="1"/>
    <col min="6654" max="6654" width="12.42578125" style="1" customWidth="1"/>
    <col min="6655" max="6655" width="11.28515625" style="1" customWidth="1"/>
    <col min="6656" max="6656" width="16.85546875" style="1" customWidth="1"/>
    <col min="6657" max="6657" width="10.140625" style="1" customWidth="1"/>
    <col min="6658" max="6658" width="15" style="1" customWidth="1"/>
    <col min="6659" max="6659" width="10.7109375" style="1" customWidth="1"/>
    <col min="6660" max="6660" width="11.140625" style="1" customWidth="1"/>
    <col min="6661" max="6661" width="7.42578125" style="1" customWidth="1"/>
    <col min="6662" max="6662" width="6.5703125" style="1" customWidth="1"/>
    <col min="6663" max="6664" width="9.28515625" style="1" customWidth="1"/>
    <col min="6665" max="6905" width="9.140625" style="1"/>
    <col min="6906" max="6906" width="11.7109375" style="1" customWidth="1"/>
    <col min="6907" max="6907" width="9" style="1" customWidth="1"/>
    <col min="6908" max="6908" width="13.28515625" style="1" customWidth="1"/>
    <col min="6909" max="6909" width="12.28515625" style="1" customWidth="1"/>
    <col min="6910" max="6910" width="12.42578125" style="1" customWidth="1"/>
    <col min="6911" max="6911" width="11.28515625" style="1" customWidth="1"/>
    <col min="6912" max="6912" width="16.85546875" style="1" customWidth="1"/>
    <col min="6913" max="6913" width="10.140625" style="1" customWidth="1"/>
    <col min="6914" max="6914" width="15" style="1" customWidth="1"/>
    <col min="6915" max="6915" width="10.7109375" style="1" customWidth="1"/>
    <col min="6916" max="6916" width="11.140625" style="1" customWidth="1"/>
    <col min="6917" max="6917" width="7.42578125" style="1" customWidth="1"/>
    <col min="6918" max="6918" width="6.5703125" style="1" customWidth="1"/>
    <col min="6919" max="6920" width="9.28515625" style="1" customWidth="1"/>
    <col min="6921" max="7161" width="9.140625" style="1"/>
    <col min="7162" max="7162" width="11.7109375" style="1" customWidth="1"/>
    <col min="7163" max="7163" width="9" style="1" customWidth="1"/>
    <col min="7164" max="7164" width="13.28515625" style="1" customWidth="1"/>
    <col min="7165" max="7165" width="12.28515625" style="1" customWidth="1"/>
    <col min="7166" max="7166" width="12.42578125" style="1" customWidth="1"/>
    <col min="7167" max="7167" width="11.28515625" style="1" customWidth="1"/>
    <col min="7168" max="7168" width="16.85546875" style="1" customWidth="1"/>
    <col min="7169" max="7169" width="10.140625" style="1" customWidth="1"/>
    <col min="7170" max="7170" width="15" style="1" customWidth="1"/>
    <col min="7171" max="7171" width="10.7109375" style="1" customWidth="1"/>
    <col min="7172" max="7172" width="11.140625" style="1" customWidth="1"/>
    <col min="7173" max="7173" width="7.42578125" style="1" customWidth="1"/>
    <col min="7174" max="7174" width="6.5703125" style="1" customWidth="1"/>
    <col min="7175" max="7176" width="9.28515625" style="1" customWidth="1"/>
    <col min="7177" max="7417" width="9.140625" style="1"/>
    <col min="7418" max="7418" width="11.7109375" style="1" customWidth="1"/>
    <col min="7419" max="7419" width="9" style="1" customWidth="1"/>
    <col min="7420" max="7420" width="13.28515625" style="1" customWidth="1"/>
    <col min="7421" max="7421" width="12.28515625" style="1" customWidth="1"/>
    <col min="7422" max="7422" width="12.42578125" style="1" customWidth="1"/>
    <col min="7423" max="7423" width="11.28515625" style="1" customWidth="1"/>
    <col min="7424" max="7424" width="16.85546875" style="1" customWidth="1"/>
    <col min="7425" max="7425" width="10.140625" style="1" customWidth="1"/>
    <col min="7426" max="7426" width="15" style="1" customWidth="1"/>
    <col min="7427" max="7427" width="10.7109375" style="1" customWidth="1"/>
    <col min="7428" max="7428" width="11.140625" style="1" customWidth="1"/>
    <col min="7429" max="7429" width="7.42578125" style="1" customWidth="1"/>
    <col min="7430" max="7430" width="6.5703125" style="1" customWidth="1"/>
    <col min="7431" max="7432" width="9.28515625" style="1" customWidth="1"/>
    <col min="7433" max="7673" width="9.140625" style="1"/>
    <col min="7674" max="7674" width="11.7109375" style="1" customWidth="1"/>
    <col min="7675" max="7675" width="9" style="1" customWidth="1"/>
    <col min="7676" max="7676" width="13.28515625" style="1" customWidth="1"/>
    <col min="7677" max="7677" width="12.28515625" style="1" customWidth="1"/>
    <col min="7678" max="7678" width="12.42578125" style="1" customWidth="1"/>
    <col min="7679" max="7679" width="11.28515625" style="1" customWidth="1"/>
    <col min="7680" max="7680" width="16.85546875" style="1" customWidth="1"/>
    <col min="7681" max="7681" width="10.140625" style="1" customWidth="1"/>
    <col min="7682" max="7682" width="15" style="1" customWidth="1"/>
    <col min="7683" max="7683" width="10.7109375" style="1" customWidth="1"/>
    <col min="7684" max="7684" width="11.140625" style="1" customWidth="1"/>
    <col min="7685" max="7685" width="7.42578125" style="1" customWidth="1"/>
    <col min="7686" max="7686" width="6.5703125" style="1" customWidth="1"/>
    <col min="7687" max="7688" width="9.28515625" style="1" customWidth="1"/>
    <col min="7689" max="7929" width="9.140625" style="1"/>
    <col min="7930" max="7930" width="11.7109375" style="1" customWidth="1"/>
    <col min="7931" max="7931" width="9" style="1" customWidth="1"/>
    <col min="7932" max="7932" width="13.28515625" style="1" customWidth="1"/>
    <col min="7933" max="7933" width="12.28515625" style="1" customWidth="1"/>
    <col min="7934" max="7934" width="12.42578125" style="1" customWidth="1"/>
    <col min="7935" max="7935" width="11.28515625" style="1" customWidth="1"/>
    <col min="7936" max="7936" width="16.85546875" style="1" customWidth="1"/>
    <col min="7937" max="7937" width="10.140625" style="1" customWidth="1"/>
    <col min="7938" max="7938" width="15" style="1" customWidth="1"/>
    <col min="7939" max="7939" width="10.7109375" style="1" customWidth="1"/>
    <col min="7940" max="7940" width="11.140625" style="1" customWidth="1"/>
    <col min="7941" max="7941" width="7.42578125" style="1" customWidth="1"/>
    <col min="7942" max="7942" width="6.5703125" style="1" customWidth="1"/>
    <col min="7943" max="7944" width="9.28515625" style="1" customWidth="1"/>
    <col min="7945" max="8185" width="9.140625" style="1"/>
    <col min="8186" max="8186" width="11.7109375" style="1" customWidth="1"/>
    <col min="8187" max="8187" width="9" style="1" customWidth="1"/>
    <col min="8188" max="8188" width="13.28515625" style="1" customWidth="1"/>
    <col min="8189" max="8189" width="12.28515625" style="1" customWidth="1"/>
    <col min="8190" max="8190" width="12.42578125" style="1" customWidth="1"/>
    <col min="8191" max="8191" width="11.28515625" style="1" customWidth="1"/>
    <col min="8192" max="8192" width="16.85546875" style="1" customWidth="1"/>
    <col min="8193" max="8193" width="10.140625" style="1" customWidth="1"/>
    <col min="8194" max="8194" width="15" style="1" customWidth="1"/>
    <col min="8195" max="8195" width="10.7109375" style="1" customWidth="1"/>
    <col min="8196" max="8196" width="11.140625" style="1" customWidth="1"/>
    <col min="8197" max="8197" width="7.42578125" style="1" customWidth="1"/>
    <col min="8198" max="8198" width="6.5703125" style="1" customWidth="1"/>
    <col min="8199" max="8200" width="9.28515625" style="1" customWidth="1"/>
    <col min="8201" max="8441" width="9.140625" style="1"/>
    <col min="8442" max="8442" width="11.7109375" style="1" customWidth="1"/>
    <col min="8443" max="8443" width="9" style="1" customWidth="1"/>
    <col min="8444" max="8444" width="13.28515625" style="1" customWidth="1"/>
    <col min="8445" max="8445" width="12.28515625" style="1" customWidth="1"/>
    <col min="8446" max="8446" width="12.42578125" style="1" customWidth="1"/>
    <col min="8447" max="8447" width="11.28515625" style="1" customWidth="1"/>
    <col min="8448" max="8448" width="16.85546875" style="1" customWidth="1"/>
    <col min="8449" max="8449" width="10.140625" style="1" customWidth="1"/>
    <col min="8450" max="8450" width="15" style="1" customWidth="1"/>
    <col min="8451" max="8451" width="10.7109375" style="1" customWidth="1"/>
    <col min="8452" max="8452" width="11.140625" style="1" customWidth="1"/>
    <col min="8453" max="8453" width="7.42578125" style="1" customWidth="1"/>
    <col min="8454" max="8454" width="6.5703125" style="1" customWidth="1"/>
    <col min="8455" max="8456" width="9.28515625" style="1" customWidth="1"/>
    <col min="8457" max="8697" width="9.140625" style="1"/>
    <col min="8698" max="8698" width="11.7109375" style="1" customWidth="1"/>
    <col min="8699" max="8699" width="9" style="1" customWidth="1"/>
    <col min="8700" max="8700" width="13.28515625" style="1" customWidth="1"/>
    <col min="8701" max="8701" width="12.28515625" style="1" customWidth="1"/>
    <col min="8702" max="8702" width="12.42578125" style="1" customWidth="1"/>
    <col min="8703" max="8703" width="11.28515625" style="1" customWidth="1"/>
    <col min="8704" max="8704" width="16.85546875" style="1" customWidth="1"/>
    <col min="8705" max="8705" width="10.140625" style="1" customWidth="1"/>
    <col min="8706" max="8706" width="15" style="1" customWidth="1"/>
    <col min="8707" max="8707" width="10.7109375" style="1" customWidth="1"/>
    <col min="8708" max="8708" width="11.140625" style="1" customWidth="1"/>
    <col min="8709" max="8709" width="7.42578125" style="1" customWidth="1"/>
    <col min="8710" max="8710" width="6.5703125" style="1" customWidth="1"/>
    <col min="8711" max="8712" width="9.28515625" style="1" customWidth="1"/>
    <col min="8713" max="8953" width="9.140625" style="1"/>
    <col min="8954" max="8954" width="11.7109375" style="1" customWidth="1"/>
    <col min="8955" max="8955" width="9" style="1" customWidth="1"/>
    <col min="8956" max="8956" width="13.28515625" style="1" customWidth="1"/>
    <col min="8957" max="8957" width="12.28515625" style="1" customWidth="1"/>
    <col min="8958" max="8958" width="12.42578125" style="1" customWidth="1"/>
    <col min="8959" max="8959" width="11.28515625" style="1" customWidth="1"/>
    <col min="8960" max="8960" width="16.85546875" style="1" customWidth="1"/>
    <col min="8961" max="8961" width="10.140625" style="1" customWidth="1"/>
    <col min="8962" max="8962" width="15" style="1" customWidth="1"/>
    <col min="8963" max="8963" width="10.7109375" style="1" customWidth="1"/>
    <col min="8964" max="8964" width="11.140625" style="1" customWidth="1"/>
    <col min="8965" max="8965" width="7.42578125" style="1" customWidth="1"/>
    <col min="8966" max="8966" width="6.5703125" style="1" customWidth="1"/>
    <col min="8967" max="8968" width="9.28515625" style="1" customWidth="1"/>
    <col min="8969" max="9209" width="9.140625" style="1"/>
    <col min="9210" max="9210" width="11.7109375" style="1" customWidth="1"/>
    <col min="9211" max="9211" width="9" style="1" customWidth="1"/>
    <col min="9212" max="9212" width="13.28515625" style="1" customWidth="1"/>
    <col min="9213" max="9213" width="12.28515625" style="1" customWidth="1"/>
    <col min="9214" max="9214" width="12.42578125" style="1" customWidth="1"/>
    <col min="9215" max="9215" width="11.28515625" style="1" customWidth="1"/>
    <col min="9216" max="9216" width="16.85546875" style="1" customWidth="1"/>
    <col min="9217" max="9217" width="10.140625" style="1" customWidth="1"/>
    <col min="9218" max="9218" width="15" style="1" customWidth="1"/>
    <col min="9219" max="9219" width="10.7109375" style="1" customWidth="1"/>
    <col min="9220" max="9220" width="11.140625" style="1" customWidth="1"/>
    <col min="9221" max="9221" width="7.42578125" style="1" customWidth="1"/>
    <col min="9222" max="9222" width="6.5703125" style="1" customWidth="1"/>
    <col min="9223" max="9224" width="9.28515625" style="1" customWidth="1"/>
    <col min="9225" max="9465" width="9.140625" style="1"/>
    <col min="9466" max="9466" width="11.7109375" style="1" customWidth="1"/>
    <col min="9467" max="9467" width="9" style="1" customWidth="1"/>
    <col min="9468" max="9468" width="13.28515625" style="1" customWidth="1"/>
    <col min="9469" max="9469" width="12.28515625" style="1" customWidth="1"/>
    <col min="9470" max="9470" width="12.42578125" style="1" customWidth="1"/>
    <col min="9471" max="9471" width="11.28515625" style="1" customWidth="1"/>
    <col min="9472" max="9472" width="16.85546875" style="1" customWidth="1"/>
    <col min="9473" max="9473" width="10.140625" style="1" customWidth="1"/>
    <col min="9474" max="9474" width="15" style="1" customWidth="1"/>
    <col min="9475" max="9475" width="10.7109375" style="1" customWidth="1"/>
    <col min="9476" max="9476" width="11.140625" style="1" customWidth="1"/>
    <col min="9477" max="9477" width="7.42578125" style="1" customWidth="1"/>
    <col min="9478" max="9478" width="6.5703125" style="1" customWidth="1"/>
    <col min="9479" max="9480" width="9.28515625" style="1" customWidth="1"/>
    <col min="9481" max="9721" width="9.140625" style="1"/>
    <col min="9722" max="9722" width="11.7109375" style="1" customWidth="1"/>
    <col min="9723" max="9723" width="9" style="1" customWidth="1"/>
    <col min="9724" max="9724" width="13.28515625" style="1" customWidth="1"/>
    <col min="9725" max="9725" width="12.28515625" style="1" customWidth="1"/>
    <col min="9726" max="9726" width="12.42578125" style="1" customWidth="1"/>
    <col min="9727" max="9727" width="11.28515625" style="1" customWidth="1"/>
    <col min="9728" max="9728" width="16.85546875" style="1" customWidth="1"/>
    <col min="9729" max="9729" width="10.140625" style="1" customWidth="1"/>
    <col min="9730" max="9730" width="15" style="1" customWidth="1"/>
    <col min="9731" max="9731" width="10.7109375" style="1" customWidth="1"/>
    <col min="9732" max="9732" width="11.140625" style="1" customWidth="1"/>
    <col min="9733" max="9733" width="7.42578125" style="1" customWidth="1"/>
    <col min="9734" max="9734" width="6.5703125" style="1" customWidth="1"/>
    <col min="9735" max="9736" width="9.28515625" style="1" customWidth="1"/>
    <col min="9737" max="9977" width="9.140625" style="1"/>
    <col min="9978" max="9978" width="11.7109375" style="1" customWidth="1"/>
    <col min="9979" max="9979" width="9" style="1" customWidth="1"/>
    <col min="9980" max="9980" width="13.28515625" style="1" customWidth="1"/>
    <col min="9981" max="9981" width="12.28515625" style="1" customWidth="1"/>
    <col min="9982" max="9982" width="12.42578125" style="1" customWidth="1"/>
    <col min="9983" max="9983" width="11.28515625" style="1" customWidth="1"/>
    <col min="9984" max="9984" width="16.85546875" style="1" customWidth="1"/>
    <col min="9985" max="9985" width="10.140625" style="1" customWidth="1"/>
    <col min="9986" max="9986" width="15" style="1" customWidth="1"/>
    <col min="9987" max="9987" width="10.7109375" style="1" customWidth="1"/>
    <col min="9988" max="9988" width="11.140625" style="1" customWidth="1"/>
    <col min="9989" max="9989" width="7.42578125" style="1" customWidth="1"/>
    <col min="9990" max="9990" width="6.5703125" style="1" customWidth="1"/>
    <col min="9991" max="9992" width="9.28515625" style="1" customWidth="1"/>
    <col min="9993" max="10233" width="9.140625" style="1"/>
    <col min="10234" max="10234" width="11.7109375" style="1" customWidth="1"/>
    <col min="10235" max="10235" width="9" style="1" customWidth="1"/>
    <col min="10236" max="10236" width="13.28515625" style="1" customWidth="1"/>
    <col min="10237" max="10237" width="12.28515625" style="1" customWidth="1"/>
    <col min="10238" max="10238" width="12.42578125" style="1" customWidth="1"/>
    <col min="10239" max="10239" width="11.28515625" style="1" customWidth="1"/>
    <col min="10240" max="10240" width="16.85546875" style="1" customWidth="1"/>
    <col min="10241" max="10241" width="10.140625" style="1" customWidth="1"/>
    <col min="10242" max="10242" width="15" style="1" customWidth="1"/>
    <col min="10243" max="10243" width="10.7109375" style="1" customWidth="1"/>
    <col min="10244" max="10244" width="11.140625" style="1" customWidth="1"/>
    <col min="10245" max="10245" width="7.42578125" style="1" customWidth="1"/>
    <col min="10246" max="10246" width="6.5703125" style="1" customWidth="1"/>
    <col min="10247" max="10248" width="9.28515625" style="1" customWidth="1"/>
    <col min="10249" max="10489" width="9.140625" style="1"/>
    <col min="10490" max="10490" width="11.7109375" style="1" customWidth="1"/>
    <col min="10491" max="10491" width="9" style="1" customWidth="1"/>
    <col min="10492" max="10492" width="13.28515625" style="1" customWidth="1"/>
    <col min="10493" max="10493" width="12.28515625" style="1" customWidth="1"/>
    <col min="10494" max="10494" width="12.42578125" style="1" customWidth="1"/>
    <col min="10495" max="10495" width="11.28515625" style="1" customWidth="1"/>
    <col min="10496" max="10496" width="16.85546875" style="1" customWidth="1"/>
    <col min="10497" max="10497" width="10.140625" style="1" customWidth="1"/>
    <col min="10498" max="10498" width="15" style="1" customWidth="1"/>
    <col min="10499" max="10499" width="10.7109375" style="1" customWidth="1"/>
    <col min="10500" max="10500" width="11.140625" style="1" customWidth="1"/>
    <col min="10501" max="10501" width="7.42578125" style="1" customWidth="1"/>
    <col min="10502" max="10502" width="6.5703125" style="1" customWidth="1"/>
    <col min="10503" max="10504" width="9.28515625" style="1" customWidth="1"/>
    <col min="10505" max="10745" width="9.140625" style="1"/>
    <col min="10746" max="10746" width="11.7109375" style="1" customWidth="1"/>
    <col min="10747" max="10747" width="9" style="1" customWidth="1"/>
    <col min="10748" max="10748" width="13.28515625" style="1" customWidth="1"/>
    <col min="10749" max="10749" width="12.28515625" style="1" customWidth="1"/>
    <col min="10750" max="10750" width="12.42578125" style="1" customWidth="1"/>
    <col min="10751" max="10751" width="11.28515625" style="1" customWidth="1"/>
    <col min="10752" max="10752" width="16.85546875" style="1" customWidth="1"/>
    <col min="10753" max="10753" width="10.140625" style="1" customWidth="1"/>
    <col min="10754" max="10754" width="15" style="1" customWidth="1"/>
    <col min="10755" max="10755" width="10.7109375" style="1" customWidth="1"/>
    <col min="10756" max="10756" width="11.140625" style="1" customWidth="1"/>
    <col min="10757" max="10757" width="7.42578125" style="1" customWidth="1"/>
    <col min="10758" max="10758" width="6.5703125" style="1" customWidth="1"/>
    <col min="10759" max="10760" width="9.28515625" style="1" customWidth="1"/>
    <col min="10761" max="11001" width="9.140625" style="1"/>
    <col min="11002" max="11002" width="11.7109375" style="1" customWidth="1"/>
    <col min="11003" max="11003" width="9" style="1" customWidth="1"/>
    <col min="11004" max="11004" width="13.28515625" style="1" customWidth="1"/>
    <col min="11005" max="11005" width="12.28515625" style="1" customWidth="1"/>
    <col min="11006" max="11006" width="12.42578125" style="1" customWidth="1"/>
    <col min="11007" max="11007" width="11.28515625" style="1" customWidth="1"/>
    <col min="11008" max="11008" width="16.85546875" style="1" customWidth="1"/>
    <col min="11009" max="11009" width="10.140625" style="1" customWidth="1"/>
    <col min="11010" max="11010" width="15" style="1" customWidth="1"/>
    <col min="11011" max="11011" width="10.7109375" style="1" customWidth="1"/>
    <col min="11012" max="11012" width="11.140625" style="1" customWidth="1"/>
    <col min="11013" max="11013" width="7.42578125" style="1" customWidth="1"/>
    <col min="11014" max="11014" width="6.5703125" style="1" customWidth="1"/>
    <col min="11015" max="11016" width="9.28515625" style="1" customWidth="1"/>
    <col min="11017" max="11257" width="9.140625" style="1"/>
    <col min="11258" max="11258" width="11.7109375" style="1" customWidth="1"/>
    <col min="11259" max="11259" width="9" style="1" customWidth="1"/>
    <col min="11260" max="11260" width="13.28515625" style="1" customWidth="1"/>
    <col min="11261" max="11261" width="12.28515625" style="1" customWidth="1"/>
    <col min="11262" max="11262" width="12.42578125" style="1" customWidth="1"/>
    <col min="11263" max="11263" width="11.28515625" style="1" customWidth="1"/>
    <col min="11264" max="11264" width="16.85546875" style="1" customWidth="1"/>
    <col min="11265" max="11265" width="10.140625" style="1" customWidth="1"/>
    <col min="11266" max="11266" width="15" style="1" customWidth="1"/>
    <col min="11267" max="11267" width="10.7109375" style="1" customWidth="1"/>
    <col min="11268" max="11268" width="11.140625" style="1" customWidth="1"/>
    <col min="11269" max="11269" width="7.42578125" style="1" customWidth="1"/>
    <col min="11270" max="11270" width="6.5703125" style="1" customWidth="1"/>
    <col min="11271" max="11272" width="9.28515625" style="1" customWidth="1"/>
    <col min="11273" max="11513" width="9.140625" style="1"/>
    <col min="11514" max="11514" width="11.7109375" style="1" customWidth="1"/>
    <col min="11515" max="11515" width="9" style="1" customWidth="1"/>
    <col min="11516" max="11516" width="13.28515625" style="1" customWidth="1"/>
    <col min="11517" max="11517" width="12.28515625" style="1" customWidth="1"/>
    <col min="11518" max="11518" width="12.42578125" style="1" customWidth="1"/>
    <col min="11519" max="11519" width="11.28515625" style="1" customWidth="1"/>
    <col min="11520" max="11520" width="16.85546875" style="1" customWidth="1"/>
    <col min="11521" max="11521" width="10.140625" style="1" customWidth="1"/>
    <col min="11522" max="11522" width="15" style="1" customWidth="1"/>
    <col min="11523" max="11523" width="10.7109375" style="1" customWidth="1"/>
    <col min="11524" max="11524" width="11.140625" style="1" customWidth="1"/>
    <col min="11525" max="11525" width="7.42578125" style="1" customWidth="1"/>
    <col min="11526" max="11526" width="6.5703125" style="1" customWidth="1"/>
    <col min="11527" max="11528" width="9.28515625" style="1" customWidth="1"/>
    <col min="11529" max="11769" width="9.140625" style="1"/>
    <col min="11770" max="11770" width="11.7109375" style="1" customWidth="1"/>
    <col min="11771" max="11771" width="9" style="1" customWidth="1"/>
    <col min="11772" max="11772" width="13.28515625" style="1" customWidth="1"/>
    <col min="11773" max="11773" width="12.28515625" style="1" customWidth="1"/>
    <col min="11774" max="11774" width="12.42578125" style="1" customWidth="1"/>
    <col min="11775" max="11775" width="11.28515625" style="1" customWidth="1"/>
    <col min="11776" max="11776" width="16.85546875" style="1" customWidth="1"/>
    <col min="11777" max="11777" width="10.140625" style="1" customWidth="1"/>
    <col min="11778" max="11778" width="15" style="1" customWidth="1"/>
    <col min="11779" max="11779" width="10.7109375" style="1" customWidth="1"/>
    <col min="11780" max="11780" width="11.140625" style="1" customWidth="1"/>
    <col min="11781" max="11781" width="7.42578125" style="1" customWidth="1"/>
    <col min="11782" max="11782" width="6.5703125" style="1" customWidth="1"/>
    <col min="11783" max="11784" width="9.28515625" style="1" customWidth="1"/>
    <col min="11785" max="12025" width="9.140625" style="1"/>
    <col min="12026" max="12026" width="11.7109375" style="1" customWidth="1"/>
    <col min="12027" max="12027" width="9" style="1" customWidth="1"/>
    <col min="12028" max="12028" width="13.28515625" style="1" customWidth="1"/>
    <col min="12029" max="12029" width="12.28515625" style="1" customWidth="1"/>
    <col min="12030" max="12030" width="12.42578125" style="1" customWidth="1"/>
    <col min="12031" max="12031" width="11.28515625" style="1" customWidth="1"/>
    <col min="12032" max="12032" width="16.85546875" style="1" customWidth="1"/>
    <col min="12033" max="12033" width="10.140625" style="1" customWidth="1"/>
    <col min="12034" max="12034" width="15" style="1" customWidth="1"/>
    <col min="12035" max="12035" width="10.7109375" style="1" customWidth="1"/>
    <col min="12036" max="12036" width="11.140625" style="1" customWidth="1"/>
    <col min="12037" max="12037" width="7.42578125" style="1" customWidth="1"/>
    <col min="12038" max="12038" width="6.5703125" style="1" customWidth="1"/>
    <col min="12039" max="12040" width="9.28515625" style="1" customWidth="1"/>
    <col min="12041" max="12281" width="9.140625" style="1"/>
    <col min="12282" max="12282" width="11.7109375" style="1" customWidth="1"/>
    <col min="12283" max="12283" width="9" style="1" customWidth="1"/>
    <col min="12284" max="12284" width="13.28515625" style="1" customWidth="1"/>
    <col min="12285" max="12285" width="12.28515625" style="1" customWidth="1"/>
    <col min="12286" max="12286" width="12.42578125" style="1" customWidth="1"/>
    <col min="12287" max="12287" width="11.28515625" style="1" customWidth="1"/>
    <col min="12288" max="12288" width="16.85546875" style="1" customWidth="1"/>
    <col min="12289" max="12289" width="10.140625" style="1" customWidth="1"/>
    <col min="12290" max="12290" width="15" style="1" customWidth="1"/>
    <col min="12291" max="12291" width="10.7109375" style="1" customWidth="1"/>
    <col min="12292" max="12292" width="11.140625" style="1" customWidth="1"/>
    <col min="12293" max="12293" width="7.42578125" style="1" customWidth="1"/>
    <col min="12294" max="12294" width="6.5703125" style="1" customWidth="1"/>
    <col min="12295" max="12296" width="9.28515625" style="1" customWidth="1"/>
    <col min="12297" max="12537" width="9.140625" style="1"/>
    <col min="12538" max="12538" width="11.7109375" style="1" customWidth="1"/>
    <col min="12539" max="12539" width="9" style="1" customWidth="1"/>
    <col min="12540" max="12540" width="13.28515625" style="1" customWidth="1"/>
    <col min="12541" max="12541" width="12.28515625" style="1" customWidth="1"/>
    <col min="12542" max="12542" width="12.42578125" style="1" customWidth="1"/>
    <col min="12543" max="12543" width="11.28515625" style="1" customWidth="1"/>
    <col min="12544" max="12544" width="16.85546875" style="1" customWidth="1"/>
    <col min="12545" max="12545" width="10.140625" style="1" customWidth="1"/>
    <col min="12546" max="12546" width="15" style="1" customWidth="1"/>
    <col min="12547" max="12547" width="10.7109375" style="1" customWidth="1"/>
    <col min="12548" max="12548" width="11.140625" style="1" customWidth="1"/>
    <col min="12549" max="12549" width="7.42578125" style="1" customWidth="1"/>
    <col min="12550" max="12550" width="6.5703125" style="1" customWidth="1"/>
    <col min="12551" max="12552" width="9.28515625" style="1" customWidth="1"/>
    <col min="12553" max="12793" width="9.140625" style="1"/>
    <col min="12794" max="12794" width="11.7109375" style="1" customWidth="1"/>
    <col min="12795" max="12795" width="9" style="1" customWidth="1"/>
    <col min="12796" max="12796" width="13.28515625" style="1" customWidth="1"/>
    <col min="12797" max="12797" width="12.28515625" style="1" customWidth="1"/>
    <col min="12798" max="12798" width="12.42578125" style="1" customWidth="1"/>
    <col min="12799" max="12799" width="11.28515625" style="1" customWidth="1"/>
    <col min="12800" max="12800" width="16.85546875" style="1" customWidth="1"/>
    <col min="12801" max="12801" width="10.140625" style="1" customWidth="1"/>
    <col min="12802" max="12802" width="15" style="1" customWidth="1"/>
    <col min="12803" max="12803" width="10.7109375" style="1" customWidth="1"/>
    <col min="12804" max="12804" width="11.140625" style="1" customWidth="1"/>
    <col min="12805" max="12805" width="7.42578125" style="1" customWidth="1"/>
    <col min="12806" max="12806" width="6.5703125" style="1" customWidth="1"/>
    <col min="12807" max="12808" width="9.28515625" style="1" customWidth="1"/>
    <col min="12809" max="13049" width="9.140625" style="1"/>
    <col min="13050" max="13050" width="11.7109375" style="1" customWidth="1"/>
    <col min="13051" max="13051" width="9" style="1" customWidth="1"/>
    <col min="13052" max="13052" width="13.28515625" style="1" customWidth="1"/>
    <col min="13053" max="13053" width="12.28515625" style="1" customWidth="1"/>
    <col min="13054" max="13054" width="12.42578125" style="1" customWidth="1"/>
    <col min="13055" max="13055" width="11.28515625" style="1" customWidth="1"/>
    <col min="13056" max="13056" width="16.85546875" style="1" customWidth="1"/>
    <col min="13057" max="13057" width="10.140625" style="1" customWidth="1"/>
    <col min="13058" max="13058" width="15" style="1" customWidth="1"/>
    <col min="13059" max="13059" width="10.7109375" style="1" customWidth="1"/>
    <col min="13060" max="13060" width="11.140625" style="1" customWidth="1"/>
    <col min="13061" max="13061" width="7.42578125" style="1" customWidth="1"/>
    <col min="13062" max="13062" width="6.5703125" style="1" customWidth="1"/>
    <col min="13063" max="13064" width="9.28515625" style="1" customWidth="1"/>
    <col min="13065" max="13305" width="9.140625" style="1"/>
    <col min="13306" max="13306" width="11.7109375" style="1" customWidth="1"/>
    <col min="13307" max="13307" width="9" style="1" customWidth="1"/>
    <col min="13308" max="13308" width="13.28515625" style="1" customWidth="1"/>
    <col min="13309" max="13309" width="12.28515625" style="1" customWidth="1"/>
    <col min="13310" max="13310" width="12.42578125" style="1" customWidth="1"/>
    <col min="13311" max="13311" width="11.28515625" style="1" customWidth="1"/>
    <col min="13312" max="13312" width="16.85546875" style="1" customWidth="1"/>
    <col min="13313" max="13313" width="10.140625" style="1" customWidth="1"/>
    <col min="13314" max="13314" width="15" style="1" customWidth="1"/>
    <col min="13315" max="13315" width="10.7109375" style="1" customWidth="1"/>
    <col min="13316" max="13316" width="11.140625" style="1" customWidth="1"/>
    <col min="13317" max="13317" width="7.42578125" style="1" customWidth="1"/>
    <col min="13318" max="13318" width="6.5703125" style="1" customWidth="1"/>
    <col min="13319" max="13320" width="9.28515625" style="1" customWidth="1"/>
    <col min="13321" max="13561" width="9.140625" style="1"/>
    <col min="13562" max="13562" width="11.7109375" style="1" customWidth="1"/>
    <col min="13563" max="13563" width="9" style="1" customWidth="1"/>
    <col min="13564" max="13564" width="13.28515625" style="1" customWidth="1"/>
    <col min="13565" max="13565" width="12.28515625" style="1" customWidth="1"/>
    <col min="13566" max="13566" width="12.42578125" style="1" customWidth="1"/>
    <col min="13567" max="13567" width="11.28515625" style="1" customWidth="1"/>
    <col min="13568" max="13568" width="16.85546875" style="1" customWidth="1"/>
    <col min="13569" max="13569" width="10.140625" style="1" customWidth="1"/>
    <col min="13570" max="13570" width="15" style="1" customWidth="1"/>
    <col min="13571" max="13571" width="10.7109375" style="1" customWidth="1"/>
    <col min="13572" max="13572" width="11.140625" style="1" customWidth="1"/>
    <col min="13573" max="13573" width="7.42578125" style="1" customWidth="1"/>
    <col min="13574" max="13574" width="6.5703125" style="1" customWidth="1"/>
    <col min="13575" max="13576" width="9.28515625" style="1" customWidth="1"/>
    <col min="13577" max="13817" width="9.140625" style="1"/>
    <col min="13818" max="13818" width="11.7109375" style="1" customWidth="1"/>
    <col min="13819" max="13819" width="9" style="1" customWidth="1"/>
    <col min="13820" max="13820" width="13.28515625" style="1" customWidth="1"/>
    <col min="13821" max="13821" width="12.28515625" style="1" customWidth="1"/>
    <col min="13822" max="13822" width="12.42578125" style="1" customWidth="1"/>
    <col min="13823" max="13823" width="11.28515625" style="1" customWidth="1"/>
    <col min="13824" max="13824" width="16.85546875" style="1" customWidth="1"/>
    <col min="13825" max="13825" width="10.140625" style="1" customWidth="1"/>
    <col min="13826" max="13826" width="15" style="1" customWidth="1"/>
    <col min="13827" max="13827" width="10.7109375" style="1" customWidth="1"/>
    <col min="13828" max="13828" width="11.140625" style="1" customWidth="1"/>
    <col min="13829" max="13829" width="7.42578125" style="1" customWidth="1"/>
    <col min="13830" max="13830" width="6.5703125" style="1" customWidth="1"/>
    <col min="13831" max="13832" width="9.28515625" style="1" customWidth="1"/>
    <col min="13833" max="14073" width="9.140625" style="1"/>
    <col min="14074" max="14074" width="11.7109375" style="1" customWidth="1"/>
    <col min="14075" max="14075" width="9" style="1" customWidth="1"/>
    <col min="14076" max="14076" width="13.28515625" style="1" customWidth="1"/>
    <col min="14077" max="14077" width="12.28515625" style="1" customWidth="1"/>
    <col min="14078" max="14078" width="12.42578125" style="1" customWidth="1"/>
    <col min="14079" max="14079" width="11.28515625" style="1" customWidth="1"/>
    <col min="14080" max="14080" width="16.85546875" style="1" customWidth="1"/>
    <col min="14081" max="14081" width="10.140625" style="1" customWidth="1"/>
    <col min="14082" max="14082" width="15" style="1" customWidth="1"/>
    <col min="14083" max="14083" width="10.7109375" style="1" customWidth="1"/>
    <col min="14084" max="14084" width="11.140625" style="1" customWidth="1"/>
    <col min="14085" max="14085" width="7.42578125" style="1" customWidth="1"/>
    <col min="14086" max="14086" width="6.5703125" style="1" customWidth="1"/>
    <col min="14087" max="14088" width="9.28515625" style="1" customWidth="1"/>
    <col min="14089" max="14329" width="9.140625" style="1"/>
    <col min="14330" max="14330" width="11.7109375" style="1" customWidth="1"/>
    <col min="14331" max="14331" width="9" style="1" customWidth="1"/>
    <col min="14332" max="14332" width="13.28515625" style="1" customWidth="1"/>
    <col min="14333" max="14333" width="12.28515625" style="1" customWidth="1"/>
    <col min="14334" max="14334" width="12.42578125" style="1" customWidth="1"/>
    <col min="14335" max="14335" width="11.28515625" style="1" customWidth="1"/>
    <col min="14336" max="14336" width="16.85546875" style="1" customWidth="1"/>
    <col min="14337" max="14337" width="10.140625" style="1" customWidth="1"/>
    <col min="14338" max="14338" width="15" style="1" customWidth="1"/>
    <col min="14339" max="14339" width="10.7109375" style="1" customWidth="1"/>
    <col min="14340" max="14340" width="11.140625" style="1" customWidth="1"/>
    <col min="14341" max="14341" width="7.42578125" style="1" customWidth="1"/>
    <col min="14342" max="14342" width="6.5703125" style="1" customWidth="1"/>
    <col min="14343" max="14344" width="9.28515625" style="1" customWidth="1"/>
    <col min="14345" max="14585" width="9.140625" style="1"/>
    <col min="14586" max="14586" width="11.7109375" style="1" customWidth="1"/>
    <col min="14587" max="14587" width="9" style="1" customWidth="1"/>
    <col min="14588" max="14588" width="13.28515625" style="1" customWidth="1"/>
    <col min="14589" max="14589" width="12.28515625" style="1" customWidth="1"/>
    <col min="14590" max="14590" width="12.42578125" style="1" customWidth="1"/>
    <col min="14591" max="14591" width="11.28515625" style="1" customWidth="1"/>
    <col min="14592" max="14592" width="16.85546875" style="1" customWidth="1"/>
    <col min="14593" max="14593" width="10.140625" style="1" customWidth="1"/>
    <col min="14594" max="14594" width="15" style="1" customWidth="1"/>
    <col min="14595" max="14595" width="10.7109375" style="1" customWidth="1"/>
    <col min="14596" max="14596" width="11.140625" style="1" customWidth="1"/>
    <col min="14597" max="14597" width="7.42578125" style="1" customWidth="1"/>
    <col min="14598" max="14598" width="6.5703125" style="1" customWidth="1"/>
    <col min="14599" max="14600" width="9.28515625" style="1" customWidth="1"/>
    <col min="14601" max="14841" width="9.140625" style="1"/>
    <col min="14842" max="14842" width="11.7109375" style="1" customWidth="1"/>
    <col min="14843" max="14843" width="9" style="1" customWidth="1"/>
    <col min="14844" max="14844" width="13.28515625" style="1" customWidth="1"/>
    <col min="14845" max="14845" width="12.28515625" style="1" customWidth="1"/>
    <col min="14846" max="14846" width="12.42578125" style="1" customWidth="1"/>
    <col min="14847" max="14847" width="11.28515625" style="1" customWidth="1"/>
    <col min="14848" max="14848" width="16.85546875" style="1" customWidth="1"/>
    <col min="14849" max="14849" width="10.140625" style="1" customWidth="1"/>
    <col min="14850" max="14850" width="15" style="1" customWidth="1"/>
    <col min="14851" max="14851" width="10.7109375" style="1" customWidth="1"/>
    <col min="14852" max="14852" width="11.140625" style="1" customWidth="1"/>
    <col min="14853" max="14853" width="7.42578125" style="1" customWidth="1"/>
    <col min="14854" max="14854" width="6.5703125" style="1" customWidth="1"/>
    <col min="14855" max="14856" width="9.28515625" style="1" customWidth="1"/>
    <col min="14857" max="15097" width="9.140625" style="1"/>
    <col min="15098" max="15098" width="11.7109375" style="1" customWidth="1"/>
    <col min="15099" max="15099" width="9" style="1" customWidth="1"/>
    <col min="15100" max="15100" width="13.28515625" style="1" customWidth="1"/>
    <col min="15101" max="15101" width="12.28515625" style="1" customWidth="1"/>
    <col min="15102" max="15102" width="12.42578125" style="1" customWidth="1"/>
    <col min="15103" max="15103" width="11.28515625" style="1" customWidth="1"/>
    <col min="15104" max="15104" width="16.85546875" style="1" customWidth="1"/>
    <col min="15105" max="15105" width="10.140625" style="1" customWidth="1"/>
    <col min="15106" max="15106" width="15" style="1" customWidth="1"/>
    <col min="15107" max="15107" width="10.7109375" style="1" customWidth="1"/>
    <col min="15108" max="15108" width="11.140625" style="1" customWidth="1"/>
    <col min="15109" max="15109" width="7.42578125" style="1" customWidth="1"/>
    <col min="15110" max="15110" width="6.5703125" style="1" customWidth="1"/>
    <col min="15111" max="15112" width="9.28515625" style="1" customWidth="1"/>
    <col min="15113" max="15353" width="9.140625" style="1"/>
    <col min="15354" max="15354" width="11.7109375" style="1" customWidth="1"/>
    <col min="15355" max="15355" width="9" style="1" customWidth="1"/>
    <col min="15356" max="15356" width="13.28515625" style="1" customWidth="1"/>
    <col min="15357" max="15357" width="12.28515625" style="1" customWidth="1"/>
    <col min="15358" max="15358" width="12.42578125" style="1" customWidth="1"/>
    <col min="15359" max="15359" width="11.28515625" style="1" customWidth="1"/>
    <col min="15360" max="15360" width="16.85546875" style="1" customWidth="1"/>
    <col min="15361" max="15361" width="10.140625" style="1" customWidth="1"/>
    <col min="15362" max="15362" width="15" style="1" customWidth="1"/>
    <col min="15363" max="15363" width="10.7109375" style="1" customWidth="1"/>
    <col min="15364" max="15364" width="11.140625" style="1" customWidth="1"/>
    <col min="15365" max="15365" width="7.42578125" style="1" customWidth="1"/>
    <col min="15366" max="15366" width="6.5703125" style="1" customWidth="1"/>
    <col min="15367" max="15368" width="9.28515625" style="1" customWidth="1"/>
    <col min="15369" max="15609" width="9.140625" style="1"/>
    <col min="15610" max="15610" width="11.7109375" style="1" customWidth="1"/>
    <col min="15611" max="15611" width="9" style="1" customWidth="1"/>
    <col min="15612" max="15612" width="13.28515625" style="1" customWidth="1"/>
    <col min="15613" max="15613" width="12.28515625" style="1" customWidth="1"/>
    <col min="15614" max="15614" width="12.42578125" style="1" customWidth="1"/>
    <col min="15615" max="15615" width="11.28515625" style="1" customWidth="1"/>
    <col min="15616" max="15616" width="16.85546875" style="1" customWidth="1"/>
    <col min="15617" max="15617" width="10.140625" style="1" customWidth="1"/>
    <col min="15618" max="15618" width="15" style="1" customWidth="1"/>
    <col min="15619" max="15619" width="10.7109375" style="1" customWidth="1"/>
    <col min="15620" max="15620" width="11.140625" style="1" customWidth="1"/>
    <col min="15621" max="15621" width="7.42578125" style="1" customWidth="1"/>
    <col min="15622" max="15622" width="6.5703125" style="1" customWidth="1"/>
    <col min="15623" max="15624" width="9.28515625" style="1" customWidth="1"/>
    <col min="15625" max="15865" width="9.140625" style="1"/>
    <col min="15866" max="15866" width="11.7109375" style="1" customWidth="1"/>
    <col min="15867" max="15867" width="9" style="1" customWidth="1"/>
    <col min="15868" max="15868" width="13.28515625" style="1" customWidth="1"/>
    <col min="15869" max="15869" width="12.28515625" style="1" customWidth="1"/>
    <col min="15870" max="15870" width="12.42578125" style="1" customWidth="1"/>
    <col min="15871" max="15871" width="11.28515625" style="1" customWidth="1"/>
    <col min="15872" max="15872" width="16.85546875" style="1" customWidth="1"/>
    <col min="15873" max="15873" width="10.140625" style="1" customWidth="1"/>
    <col min="15874" max="15874" width="15" style="1" customWidth="1"/>
    <col min="15875" max="15875" width="10.7109375" style="1" customWidth="1"/>
    <col min="15876" max="15876" width="11.140625" style="1" customWidth="1"/>
    <col min="15877" max="15877" width="7.42578125" style="1" customWidth="1"/>
    <col min="15878" max="15878" width="6.5703125" style="1" customWidth="1"/>
    <col min="15879" max="15880" width="9.28515625" style="1" customWidth="1"/>
    <col min="15881" max="16121" width="9.140625" style="1"/>
    <col min="16122" max="16122" width="11.7109375" style="1" customWidth="1"/>
    <col min="16123" max="16123" width="9" style="1" customWidth="1"/>
    <col min="16124" max="16124" width="13.28515625" style="1" customWidth="1"/>
    <col min="16125" max="16125" width="12.28515625" style="1" customWidth="1"/>
    <col min="16126" max="16126" width="12.42578125" style="1" customWidth="1"/>
    <col min="16127" max="16127" width="11.28515625" style="1" customWidth="1"/>
    <col min="16128" max="16128" width="16.85546875" style="1" customWidth="1"/>
    <col min="16129" max="16129" width="10.140625" style="1" customWidth="1"/>
    <col min="16130" max="16130" width="15" style="1" customWidth="1"/>
    <col min="16131" max="16131" width="10.7109375" style="1" customWidth="1"/>
    <col min="16132" max="16132" width="11.140625" style="1" customWidth="1"/>
    <col min="16133" max="16133" width="7.42578125" style="1" customWidth="1"/>
    <col min="16134" max="16134" width="6.5703125" style="1" customWidth="1"/>
    <col min="16135" max="16136" width="9.28515625" style="1" customWidth="1"/>
    <col min="16137" max="16384" width="9.140625" style="1"/>
  </cols>
  <sheetData>
    <row r="1" spans="1:9" ht="13.5" x14ac:dyDescent="0.2">
      <c r="A1" s="220" t="s">
        <v>117</v>
      </c>
      <c r="B1" s="220"/>
      <c r="C1" s="220"/>
      <c r="D1" s="220"/>
      <c r="E1" s="220"/>
      <c r="F1" s="220"/>
      <c r="G1" s="220"/>
      <c r="H1" s="220"/>
      <c r="I1" s="221"/>
    </row>
    <row r="2" spans="1:9" ht="13.5" x14ac:dyDescent="0.2">
      <c r="A2" s="222"/>
      <c r="B2" s="222"/>
      <c r="C2" s="222"/>
      <c r="D2" s="222"/>
      <c r="E2" s="222"/>
      <c r="F2" s="222"/>
      <c r="G2" s="222"/>
      <c r="H2" s="222"/>
      <c r="I2" s="223"/>
    </row>
    <row r="3" spans="1:9" ht="13.5" x14ac:dyDescent="0.2">
      <c r="A3" s="224" t="s">
        <v>162</v>
      </c>
      <c r="B3" s="224"/>
      <c r="C3" s="224"/>
      <c r="D3" s="224"/>
      <c r="E3" s="224"/>
      <c r="F3" s="224"/>
      <c r="G3" s="224"/>
      <c r="H3" s="224"/>
      <c r="I3" s="225"/>
    </row>
    <row r="4" spans="1:9" ht="12.75" x14ac:dyDescent="0.2">
      <c r="A4" s="170"/>
      <c r="B4" s="170"/>
      <c r="C4" s="170"/>
      <c r="D4" s="170"/>
      <c r="E4" s="170"/>
      <c r="F4" s="170"/>
      <c r="G4" s="170"/>
      <c r="H4" s="170"/>
      <c r="I4" s="170"/>
    </row>
    <row r="5" spans="1:9" ht="12.75" x14ac:dyDescent="0.2">
      <c r="A5" s="206" t="s">
        <v>0</v>
      </c>
      <c r="B5" s="206"/>
      <c r="C5" s="206"/>
      <c r="D5" s="206"/>
      <c r="E5" s="206"/>
      <c r="F5" s="206"/>
      <c r="G5" s="206"/>
      <c r="H5" s="206"/>
      <c r="I5" s="206"/>
    </row>
    <row r="6" spans="1:9" ht="12.75" x14ac:dyDescent="0.2">
      <c r="A6" s="2" t="s">
        <v>1</v>
      </c>
      <c r="B6" s="170" t="s">
        <v>2</v>
      </c>
      <c r="C6" s="170"/>
      <c r="D6" s="170"/>
      <c r="E6" s="170"/>
      <c r="F6" s="170"/>
      <c r="G6" s="170"/>
      <c r="H6" s="242"/>
      <c r="I6" s="242"/>
    </row>
    <row r="7" spans="1:9" ht="12.75" x14ac:dyDescent="0.2">
      <c r="A7" s="2" t="s">
        <v>3</v>
      </c>
      <c r="B7" s="170" t="s">
        <v>4</v>
      </c>
      <c r="C7" s="170"/>
      <c r="D7" s="170"/>
      <c r="E7" s="170"/>
      <c r="F7" s="170"/>
      <c r="G7" s="170"/>
      <c r="H7" s="233"/>
      <c r="I7" s="233"/>
    </row>
    <row r="8" spans="1:9" ht="12.75" x14ac:dyDescent="0.2">
      <c r="A8" s="2" t="s">
        <v>5</v>
      </c>
      <c r="B8" s="170" t="s">
        <v>6</v>
      </c>
      <c r="C8" s="170"/>
      <c r="D8" s="170"/>
      <c r="E8" s="170"/>
      <c r="F8" s="170"/>
      <c r="G8" s="170"/>
      <c r="H8" s="233"/>
      <c r="I8" s="233"/>
    </row>
    <row r="9" spans="1:9" ht="12.75" x14ac:dyDescent="0.2">
      <c r="A9" s="2" t="s">
        <v>7</v>
      </c>
      <c r="B9" s="170" t="s">
        <v>8</v>
      </c>
      <c r="C9" s="170"/>
      <c r="D9" s="170"/>
      <c r="E9" s="170"/>
      <c r="F9" s="170"/>
      <c r="G9" s="170"/>
      <c r="H9" s="233">
        <v>12</v>
      </c>
      <c r="I9" s="233"/>
    </row>
    <row r="10" spans="1:9" ht="12.75" x14ac:dyDescent="0.2">
      <c r="A10" s="234" t="s">
        <v>9</v>
      </c>
      <c r="B10" s="234"/>
      <c r="C10" s="234"/>
      <c r="D10" s="234"/>
      <c r="E10" s="234"/>
      <c r="F10" s="234"/>
      <c r="G10" s="234"/>
      <c r="H10" s="234"/>
      <c r="I10" s="234"/>
    </row>
    <row r="11" spans="1:9" ht="12.75" x14ac:dyDescent="0.2">
      <c r="A11" s="143" t="s">
        <v>10</v>
      </c>
      <c r="B11" s="143"/>
      <c r="C11" s="143"/>
      <c r="D11" s="143"/>
      <c r="E11" s="143"/>
      <c r="F11" s="206" t="s">
        <v>11</v>
      </c>
      <c r="G11" s="206"/>
      <c r="H11" s="235" t="s">
        <v>12</v>
      </c>
      <c r="I11" s="235"/>
    </row>
    <row r="12" spans="1:9" ht="12.75" x14ac:dyDescent="0.2">
      <c r="A12" s="226" t="s">
        <v>119</v>
      </c>
      <c r="B12" s="227"/>
      <c r="C12" s="227"/>
      <c r="D12" s="227"/>
      <c r="E12" s="228"/>
      <c r="F12" s="229" t="s">
        <v>181</v>
      </c>
      <c r="G12" s="229"/>
      <c r="H12" s="230">
        <v>2</v>
      </c>
      <c r="I12" s="230"/>
    </row>
    <row r="13" spans="1:9" ht="12.75" x14ac:dyDescent="0.2">
      <c r="A13" s="231"/>
      <c r="B13" s="231"/>
      <c r="C13" s="231"/>
      <c r="D13" s="231"/>
      <c r="E13" s="231"/>
      <c r="F13" s="231"/>
      <c r="G13" s="231"/>
      <c r="H13" s="231" t="e">
        <f>SUM(#REF!)</f>
        <v>#REF!</v>
      </c>
      <c r="I13" s="231" t="e">
        <f>SUM(#REF!)</f>
        <v>#REF!</v>
      </c>
    </row>
    <row r="14" spans="1:9" x14ac:dyDescent="0.2">
      <c r="A14" s="232" t="s">
        <v>13</v>
      </c>
      <c r="B14" s="232"/>
      <c r="C14" s="232"/>
      <c r="D14" s="232"/>
      <c r="E14" s="232"/>
      <c r="F14" s="232"/>
      <c r="G14" s="232"/>
      <c r="H14" s="232" t="e">
        <f>SUM(#REF!)</f>
        <v>#REF!</v>
      </c>
      <c r="I14" s="232" t="e">
        <f>SUM(#REF!)</f>
        <v>#REF!</v>
      </c>
    </row>
    <row r="15" spans="1:9" ht="12.75" x14ac:dyDescent="0.2">
      <c r="A15" s="231"/>
      <c r="B15" s="231"/>
      <c r="C15" s="231"/>
      <c r="D15" s="231"/>
      <c r="E15" s="231"/>
      <c r="F15" s="231"/>
      <c r="G15" s="231"/>
      <c r="H15" s="231" t="e">
        <f>SUM(#REF!)</f>
        <v>#REF!</v>
      </c>
      <c r="I15" s="231" t="e">
        <f>SUM(#REF!)</f>
        <v>#REF!</v>
      </c>
    </row>
    <row r="16" spans="1:9" ht="12.75" x14ac:dyDescent="0.2">
      <c r="A16" s="206" t="s">
        <v>14</v>
      </c>
      <c r="B16" s="206"/>
      <c r="C16" s="206"/>
      <c r="D16" s="206"/>
      <c r="E16" s="206"/>
      <c r="F16" s="206"/>
      <c r="G16" s="206"/>
      <c r="H16" s="206"/>
      <c r="I16" s="206"/>
    </row>
    <row r="17" spans="1:9" ht="12.75" x14ac:dyDescent="0.2">
      <c r="A17" s="2">
        <v>1</v>
      </c>
      <c r="B17" s="240" t="s">
        <v>15</v>
      </c>
      <c r="C17" s="240"/>
      <c r="D17" s="240"/>
      <c r="E17" s="240"/>
      <c r="F17" s="240"/>
      <c r="G17" s="240"/>
      <c r="H17" s="239" t="s">
        <v>120</v>
      </c>
      <c r="I17" s="239"/>
    </row>
    <row r="18" spans="1:9" ht="12.75" x14ac:dyDescent="0.2">
      <c r="A18" s="2">
        <v>2</v>
      </c>
      <c r="B18" s="240" t="s">
        <v>16</v>
      </c>
      <c r="C18" s="240"/>
      <c r="D18" s="240"/>
      <c r="E18" s="240"/>
      <c r="F18" s="240"/>
      <c r="G18" s="240"/>
      <c r="H18" s="239">
        <v>1024.96</v>
      </c>
      <c r="I18" s="239"/>
    </row>
    <row r="19" spans="1:9" ht="12.75" x14ac:dyDescent="0.2">
      <c r="A19" s="2">
        <v>3</v>
      </c>
      <c r="B19" s="240" t="s">
        <v>17</v>
      </c>
      <c r="C19" s="240"/>
      <c r="D19" s="240"/>
      <c r="E19" s="240"/>
      <c r="F19" s="240"/>
      <c r="G19" s="240"/>
      <c r="H19" s="241" t="s">
        <v>142</v>
      </c>
      <c r="I19" s="241"/>
    </row>
    <row r="20" spans="1:9" ht="12.75" x14ac:dyDescent="0.2">
      <c r="A20" s="2">
        <v>4</v>
      </c>
      <c r="B20" s="240" t="s">
        <v>18</v>
      </c>
      <c r="C20" s="240"/>
      <c r="D20" s="240"/>
      <c r="E20" s="240"/>
      <c r="F20" s="240"/>
      <c r="G20" s="240"/>
      <c r="H20" s="247"/>
      <c r="I20" s="247"/>
    </row>
    <row r="21" spans="1:9" x14ac:dyDescent="0.2">
      <c r="A21" s="248"/>
      <c r="B21" s="248"/>
      <c r="C21" s="248"/>
      <c r="D21" s="248"/>
      <c r="E21" s="248"/>
      <c r="F21" s="248"/>
      <c r="G21" s="248"/>
      <c r="H21" s="248"/>
      <c r="I21" s="248"/>
    </row>
    <row r="22" spans="1:9" x14ac:dyDescent="0.2">
      <c r="A22" s="245" t="s">
        <v>19</v>
      </c>
      <c r="B22" s="245"/>
      <c r="C22" s="245"/>
      <c r="D22" s="245"/>
      <c r="E22" s="245"/>
      <c r="F22" s="245"/>
      <c r="G22" s="245"/>
      <c r="H22" s="245"/>
      <c r="I22" s="245"/>
    </row>
    <row r="23" spans="1:9" ht="12.75" x14ac:dyDescent="0.25">
      <c r="A23" s="246"/>
      <c r="B23" s="246"/>
      <c r="C23" s="246"/>
      <c r="D23" s="246"/>
      <c r="E23" s="246"/>
      <c r="F23" s="246"/>
      <c r="G23" s="246"/>
      <c r="H23" s="246"/>
      <c r="I23" s="246"/>
    </row>
    <row r="24" spans="1:9" ht="12.75" x14ac:dyDescent="0.2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9" ht="12.75" x14ac:dyDescent="0.2">
      <c r="A25" s="5">
        <v>1</v>
      </c>
      <c r="B25" s="243" t="s">
        <v>21</v>
      </c>
      <c r="C25" s="243"/>
      <c r="D25" s="243"/>
      <c r="E25" s="243"/>
      <c r="F25" s="243"/>
      <c r="G25" s="243"/>
      <c r="H25" s="6" t="s">
        <v>22</v>
      </c>
      <c r="I25" s="75" t="s">
        <v>23</v>
      </c>
    </row>
    <row r="26" spans="1:9" ht="12.75" x14ac:dyDescent="0.2">
      <c r="A26" s="121" t="s">
        <v>1</v>
      </c>
      <c r="B26" s="244" t="s">
        <v>130</v>
      </c>
      <c r="C26" s="244"/>
      <c r="D26" s="244"/>
      <c r="E26" s="244"/>
      <c r="F26" s="244"/>
      <c r="G26" s="244"/>
      <c r="H26" s="244"/>
      <c r="I26" s="7">
        <v>1024.96</v>
      </c>
    </row>
    <row r="27" spans="1:9" ht="40.5" customHeight="1" x14ac:dyDescent="0.2">
      <c r="A27" s="122" t="s">
        <v>3</v>
      </c>
      <c r="B27" s="209" t="s">
        <v>132</v>
      </c>
      <c r="C27" s="209"/>
      <c r="D27" s="209"/>
      <c r="E27" s="209"/>
      <c r="F27" s="209"/>
      <c r="G27" s="209"/>
      <c r="H27" s="117"/>
      <c r="I27" s="7">
        <f>8*9.32</f>
        <v>74.56</v>
      </c>
    </row>
    <row r="28" spans="1:9" ht="24" customHeight="1" x14ac:dyDescent="0.2">
      <c r="A28" s="122" t="s">
        <v>5</v>
      </c>
      <c r="B28" s="216" t="s">
        <v>183</v>
      </c>
      <c r="C28" s="216"/>
      <c r="D28" s="216"/>
      <c r="E28" s="216"/>
      <c r="F28" s="216"/>
      <c r="G28" s="216"/>
      <c r="H28" s="58"/>
      <c r="I28" s="7"/>
    </row>
    <row r="29" spans="1:9" ht="24" customHeight="1" x14ac:dyDescent="0.2">
      <c r="A29" s="122" t="s">
        <v>7</v>
      </c>
      <c r="B29" s="217" t="s">
        <v>182</v>
      </c>
      <c r="C29" s="217"/>
      <c r="D29" s="217"/>
      <c r="E29" s="217"/>
      <c r="F29" s="217"/>
      <c r="G29" s="217"/>
      <c r="H29" s="58"/>
      <c r="I29" s="7">
        <f>(I27+I28)*20%</f>
        <v>14.912000000000001</v>
      </c>
    </row>
    <row r="30" spans="1:9" ht="19.5" customHeight="1" x14ac:dyDescent="0.2">
      <c r="A30" s="122" t="s">
        <v>31</v>
      </c>
      <c r="B30" s="217" t="s">
        <v>118</v>
      </c>
      <c r="C30" s="217"/>
      <c r="D30" s="217"/>
      <c r="E30" s="217"/>
      <c r="F30" s="217"/>
      <c r="G30" s="217"/>
      <c r="H30" s="58"/>
      <c r="I30" s="7"/>
    </row>
    <row r="31" spans="1:9" ht="19.5" customHeight="1" x14ac:dyDescent="0.2">
      <c r="A31" s="123"/>
      <c r="B31" s="218" t="s">
        <v>121</v>
      </c>
      <c r="C31" s="219"/>
      <c r="D31" s="219"/>
      <c r="E31" s="219"/>
      <c r="F31" s="219"/>
      <c r="G31" s="219"/>
      <c r="H31" s="70"/>
      <c r="I31" s="7">
        <f>SUM(I26:I30)</f>
        <v>1114.432</v>
      </c>
    </row>
    <row r="32" spans="1:9" ht="19.5" customHeight="1" x14ac:dyDescent="0.2">
      <c r="A32" s="2" t="s">
        <v>33</v>
      </c>
      <c r="B32" s="129" t="s">
        <v>133</v>
      </c>
      <c r="C32" s="130"/>
      <c r="D32" s="130"/>
      <c r="E32" s="130"/>
      <c r="F32" s="130"/>
      <c r="G32" s="130"/>
      <c r="H32" s="71">
        <v>0.3</v>
      </c>
      <c r="I32" s="69">
        <f>I31*H32</f>
        <v>334.32959999999997</v>
      </c>
    </row>
    <row r="33" spans="1:249" ht="12.75" x14ac:dyDescent="0.2">
      <c r="A33" s="2"/>
      <c r="B33" s="210"/>
      <c r="C33" s="211"/>
      <c r="D33" s="211"/>
      <c r="E33" s="211"/>
      <c r="F33" s="211"/>
      <c r="G33" s="211"/>
      <c r="H33" s="212"/>
      <c r="I33" s="124"/>
    </row>
    <row r="34" spans="1:249" ht="12.75" customHeight="1" x14ac:dyDescent="0.2">
      <c r="A34" s="213" t="s">
        <v>25</v>
      </c>
      <c r="B34" s="214"/>
      <c r="C34" s="214"/>
      <c r="D34" s="214"/>
      <c r="E34" s="214"/>
      <c r="F34" s="214"/>
      <c r="G34" s="214"/>
      <c r="H34" s="215"/>
      <c r="I34" s="124">
        <f>SUM(I31:I32)</f>
        <v>1448.7616</v>
      </c>
    </row>
    <row r="35" spans="1:249" ht="12.75" x14ac:dyDescent="0.2">
      <c r="A35" s="166" t="s">
        <v>26</v>
      </c>
      <c r="B35" s="167"/>
      <c r="C35" s="167"/>
      <c r="D35" s="167"/>
      <c r="E35" s="167"/>
      <c r="F35" s="167"/>
      <c r="G35" s="167"/>
      <c r="H35" s="167"/>
      <c r="I35" s="168"/>
    </row>
    <row r="36" spans="1:249" ht="12.75" customHeight="1" x14ac:dyDescent="0.2">
      <c r="A36" s="10">
        <v>2</v>
      </c>
      <c r="B36" s="143" t="s">
        <v>186</v>
      </c>
      <c r="C36" s="144"/>
      <c r="D36" s="144"/>
      <c r="E36" s="144"/>
      <c r="F36" s="144"/>
      <c r="G36" s="144"/>
      <c r="H36" s="145"/>
      <c r="I36" s="63" t="s">
        <v>27</v>
      </c>
    </row>
    <row r="37" spans="1:249" s="13" customFormat="1" ht="13.5" customHeight="1" x14ac:dyDescent="0.25">
      <c r="A37" s="12" t="s">
        <v>1</v>
      </c>
      <c r="B37" s="129" t="s">
        <v>131</v>
      </c>
      <c r="C37" s="130"/>
      <c r="D37" s="130"/>
      <c r="E37" s="130"/>
      <c r="F37" s="130"/>
      <c r="G37" s="130"/>
      <c r="H37" s="131"/>
      <c r="I37" s="22">
        <f>H39-H38</f>
        <v>16.502400000000002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07"/>
      <c r="BU37" s="207"/>
      <c r="BV37" s="207"/>
      <c r="BW37" s="207"/>
      <c r="BX37" s="207"/>
      <c r="BY37" s="207"/>
      <c r="BZ37" s="207"/>
      <c r="CA37" s="207"/>
      <c r="CB37" s="207"/>
      <c r="CC37" s="207"/>
      <c r="CD37" s="207"/>
      <c r="CE37" s="207"/>
      <c r="CF37" s="207"/>
      <c r="CG37" s="207"/>
      <c r="CH37" s="207"/>
      <c r="CI37" s="207"/>
      <c r="CJ37" s="207"/>
      <c r="CK37" s="207"/>
      <c r="CL37" s="207"/>
      <c r="CM37" s="207"/>
      <c r="CN37" s="207"/>
      <c r="CO37" s="207"/>
      <c r="CP37" s="207"/>
      <c r="CQ37" s="207"/>
      <c r="CR37" s="207"/>
      <c r="CS37" s="207"/>
      <c r="CT37" s="207"/>
      <c r="CU37" s="207"/>
      <c r="CV37" s="207"/>
      <c r="CW37" s="207"/>
      <c r="CX37" s="207"/>
      <c r="CY37" s="207"/>
      <c r="CZ37" s="207"/>
      <c r="DA37" s="207"/>
      <c r="DB37" s="207"/>
      <c r="DC37" s="207"/>
      <c r="DD37" s="207"/>
      <c r="DE37" s="207"/>
      <c r="DF37" s="207"/>
      <c r="DG37" s="207"/>
      <c r="DH37" s="207"/>
      <c r="DI37" s="207"/>
      <c r="DJ37" s="207"/>
      <c r="DK37" s="207"/>
      <c r="DL37" s="207"/>
      <c r="DM37" s="207"/>
      <c r="DN37" s="207"/>
      <c r="DO37" s="207"/>
      <c r="DP37" s="207"/>
      <c r="DQ37" s="207"/>
      <c r="DR37" s="207"/>
      <c r="DS37" s="207"/>
      <c r="DT37" s="207"/>
      <c r="DU37" s="207"/>
      <c r="DV37" s="207"/>
      <c r="DW37" s="207"/>
      <c r="DX37" s="207"/>
      <c r="DY37" s="207"/>
      <c r="DZ37" s="207"/>
      <c r="EA37" s="207"/>
      <c r="EB37" s="207"/>
      <c r="EC37" s="207"/>
      <c r="ED37" s="207"/>
      <c r="EE37" s="207"/>
      <c r="EF37" s="207"/>
      <c r="EG37" s="207"/>
      <c r="EH37" s="207"/>
      <c r="EI37" s="207"/>
      <c r="EJ37" s="207"/>
      <c r="EK37" s="207"/>
      <c r="EL37" s="207"/>
      <c r="EM37" s="207"/>
      <c r="EN37" s="207"/>
      <c r="EO37" s="207"/>
      <c r="EP37" s="207"/>
      <c r="EQ37" s="207"/>
      <c r="ER37" s="207"/>
      <c r="ES37" s="207"/>
      <c r="ET37" s="207"/>
      <c r="EU37" s="207"/>
      <c r="EV37" s="207"/>
      <c r="EW37" s="207"/>
      <c r="EX37" s="207"/>
      <c r="EY37" s="207"/>
      <c r="EZ37" s="207"/>
      <c r="FA37" s="207"/>
      <c r="FB37" s="207"/>
      <c r="FC37" s="207"/>
      <c r="FD37" s="207"/>
      <c r="FE37" s="207"/>
      <c r="FF37" s="207"/>
      <c r="FG37" s="207"/>
      <c r="FH37" s="207"/>
      <c r="FI37" s="207"/>
      <c r="FJ37" s="207"/>
      <c r="FK37" s="207"/>
      <c r="FL37" s="207"/>
      <c r="FM37" s="207"/>
      <c r="FN37" s="207"/>
      <c r="FO37" s="207"/>
      <c r="FP37" s="207"/>
      <c r="FQ37" s="207"/>
      <c r="FR37" s="207"/>
      <c r="FS37" s="207"/>
      <c r="FT37" s="207"/>
      <c r="FU37" s="207"/>
      <c r="FV37" s="207"/>
      <c r="FW37" s="207"/>
      <c r="FX37" s="207"/>
      <c r="FY37" s="207"/>
      <c r="FZ37" s="207"/>
      <c r="GA37" s="207"/>
      <c r="GB37" s="207"/>
      <c r="GC37" s="207"/>
      <c r="GD37" s="207"/>
      <c r="GE37" s="207"/>
      <c r="GF37" s="207"/>
      <c r="GG37" s="207"/>
      <c r="GH37" s="207"/>
      <c r="GI37" s="207"/>
      <c r="GJ37" s="207"/>
      <c r="GK37" s="207"/>
      <c r="GL37" s="207"/>
      <c r="GM37" s="207"/>
      <c r="GN37" s="207"/>
      <c r="GO37" s="207"/>
      <c r="GP37" s="207"/>
      <c r="GQ37" s="207"/>
      <c r="GR37" s="207"/>
      <c r="GS37" s="207"/>
      <c r="GT37" s="207"/>
      <c r="GU37" s="207"/>
      <c r="GV37" s="207"/>
      <c r="GW37" s="207"/>
      <c r="GX37" s="207"/>
      <c r="GY37" s="207"/>
      <c r="GZ37" s="207"/>
      <c r="HA37" s="207"/>
      <c r="HB37" s="207"/>
      <c r="HC37" s="207"/>
      <c r="HD37" s="207"/>
      <c r="HE37" s="207"/>
      <c r="HF37" s="207"/>
      <c r="HG37" s="207"/>
      <c r="HH37" s="207"/>
      <c r="HI37" s="207"/>
      <c r="HJ37" s="207"/>
      <c r="HK37" s="207"/>
      <c r="HL37" s="207"/>
      <c r="HM37" s="207"/>
      <c r="HN37" s="207"/>
      <c r="HO37" s="207"/>
      <c r="HP37" s="207"/>
      <c r="HQ37" s="207"/>
      <c r="HR37" s="207"/>
      <c r="HS37" s="207"/>
      <c r="HT37" s="207"/>
      <c r="HU37" s="207"/>
      <c r="HV37" s="207"/>
      <c r="HW37" s="207"/>
      <c r="HX37" s="207"/>
      <c r="HY37" s="207"/>
      <c r="HZ37" s="207"/>
      <c r="IA37" s="207"/>
      <c r="IB37" s="207"/>
      <c r="IC37" s="207"/>
      <c r="ID37" s="207"/>
      <c r="IE37" s="207"/>
      <c r="IF37" s="207"/>
      <c r="IG37" s="207"/>
      <c r="IH37" s="207"/>
      <c r="II37" s="207"/>
      <c r="IJ37" s="207"/>
      <c r="IK37" s="207"/>
      <c r="IL37" s="207"/>
      <c r="IM37" s="207"/>
      <c r="IN37" s="207"/>
      <c r="IO37" s="207"/>
    </row>
    <row r="38" spans="1:249" ht="12.75" x14ac:dyDescent="0.2">
      <c r="A38" s="12"/>
      <c r="B38" s="199" t="s">
        <v>136</v>
      </c>
      <c r="C38" s="129"/>
      <c r="D38" s="129"/>
      <c r="E38" s="129"/>
      <c r="F38" s="129"/>
      <c r="G38" s="129"/>
      <c r="H38" s="14">
        <f>H18*6%</f>
        <v>61.497599999999998</v>
      </c>
      <c r="I38" s="50"/>
    </row>
    <row r="39" spans="1:249" ht="12.75" x14ac:dyDescent="0.2">
      <c r="A39" s="12"/>
      <c r="B39" s="208" t="s">
        <v>135</v>
      </c>
      <c r="C39" s="170"/>
      <c r="D39" s="170"/>
      <c r="E39" s="170"/>
      <c r="F39" s="170"/>
      <c r="G39" s="170"/>
      <c r="H39" s="74">
        <f>2*2.6*15</f>
        <v>78</v>
      </c>
      <c r="I39" s="50"/>
    </row>
    <row r="40" spans="1:249" ht="18.75" customHeight="1" x14ac:dyDescent="0.2">
      <c r="A40" s="64" t="s">
        <v>3</v>
      </c>
      <c r="B40" s="249" t="s">
        <v>137</v>
      </c>
      <c r="C40" s="250"/>
      <c r="D40" s="250"/>
      <c r="E40" s="250"/>
      <c r="F40" s="250"/>
      <c r="G40" s="251"/>
      <c r="H40" s="66"/>
      <c r="I40" s="22">
        <f>270-2.7</f>
        <v>267.3</v>
      </c>
    </row>
    <row r="41" spans="1:249" ht="18.75" customHeight="1" x14ac:dyDescent="0.2">
      <c r="A41" s="64" t="s">
        <v>5</v>
      </c>
      <c r="B41" s="249" t="s">
        <v>138</v>
      </c>
      <c r="C41" s="250"/>
      <c r="D41" s="250"/>
      <c r="E41" s="250"/>
      <c r="F41" s="250"/>
      <c r="G41" s="251"/>
      <c r="H41" s="66"/>
      <c r="I41" s="22">
        <f>1.5*15</f>
        <v>22.5</v>
      </c>
    </row>
    <row r="42" spans="1:249" ht="12.75" customHeight="1" x14ac:dyDescent="0.2">
      <c r="A42" s="12" t="s">
        <v>7</v>
      </c>
      <c r="B42" s="129" t="s">
        <v>29</v>
      </c>
      <c r="C42" s="130"/>
      <c r="D42" s="130"/>
      <c r="E42" s="130"/>
      <c r="F42" s="130"/>
      <c r="G42" s="130"/>
      <c r="H42" s="131"/>
      <c r="I42" s="22"/>
    </row>
    <row r="43" spans="1:249" ht="12.75" x14ac:dyDescent="0.2">
      <c r="A43" s="12" t="s">
        <v>31</v>
      </c>
      <c r="B43" s="236" t="s">
        <v>30</v>
      </c>
      <c r="C43" s="237"/>
      <c r="D43" s="237"/>
      <c r="E43" s="237"/>
      <c r="F43" s="237"/>
      <c r="G43" s="237"/>
      <c r="H43" s="238"/>
      <c r="I43" s="22"/>
    </row>
    <row r="44" spans="1:249" ht="12.75" x14ac:dyDescent="0.2">
      <c r="A44" s="12" t="s">
        <v>33</v>
      </c>
      <c r="B44" s="236" t="s">
        <v>32</v>
      </c>
      <c r="C44" s="237"/>
      <c r="D44" s="237"/>
      <c r="E44" s="237"/>
      <c r="F44" s="237"/>
      <c r="G44" s="237"/>
      <c r="H44" s="238"/>
      <c r="I44" s="76"/>
    </row>
    <row r="45" spans="1:249" ht="12.75" x14ac:dyDescent="0.2">
      <c r="A45" s="64" t="s">
        <v>49</v>
      </c>
      <c r="B45" s="236" t="s">
        <v>140</v>
      </c>
      <c r="C45" s="237"/>
      <c r="D45" s="237"/>
      <c r="E45" s="237"/>
      <c r="F45" s="237"/>
      <c r="G45" s="237"/>
      <c r="H45" s="238"/>
      <c r="I45" s="22">
        <f>(163.99-10.2496)/12</f>
        <v>12.811700000000002</v>
      </c>
    </row>
    <row r="46" spans="1:249" ht="12.75" x14ac:dyDescent="0.2">
      <c r="A46" s="12" t="s">
        <v>24</v>
      </c>
      <c r="B46" s="236" t="s">
        <v>160</v>
      </c>
      <c r="C46" s="237"/>
      <c r="D46" s="237"/>
      <c r="E46" s="237"/>
      <c r="F46" s="237"/>
      <c r="G46" s="237"/>
      <c r="H46" s="238"/>
      <c r="I46" s="22">
        <v>16.5</v>
      </c>
    </row>
    <row r="47" spans="1:249" ht="12.75" x14ac:dyDescent="0.2">
      <c r="A47" s="15"/>
      <c r="B47" s="146" t="s">
        <v>35</v>
      </c>
      <c r="C47" s="147"/>
      <c r="D47" s="147"/>
      <c r="E47" s="147"/>
      <c r="F47" s="147"/>
      <c r="G47" s="147"/>
      <c r="H47" s="148"/>
      <c r="I47" s="22">
        <f>SUM(I37:I46)</f>
        <v>335.61410000000001</v>
      </c>
    </row>
    <row r="48" spans="1:249" ht="12.75" x14ac:dyDescent="0.2">
      <c r="A48" s="200"/>
      <c r="B48" s="201"/>
      <c r="C48" s="201"/>
      <c r="D48" s="201"/>
      <c r="E48" s="201"/>
      <c r="F48" s="201"/>
      <c r="G48" s="201"/>
      <c r="H48" s="201"/>
      <c r="I48" s="202"/>
    </row>
    <row r="49" spans="1:9" s="16" customFormat="1" ht="12" customHeight="1" x14ac:dyDescent="0.2">
      <c r="A49" s="252" t="s">
        <v>36</v>
      </c>
      <c r="B49" s="253"/>
      <c r="C49" s="253"/>
      <c r="D49" s="253"/>
      <c r="E49" s="253"/>
      <c r="F49" s="253"/>
      <c r="G49" s="253"/>
      <c r="H49" s="253"/>
      <c r="I49" s="254"/>
    </row>
    <row r="50" spans="1:9" ht="12.75" x14ac:dyDescent="0.2">
      <c r="A50" s="196"/>
      <c r="B50" s="197"/>
      <c r="C50" s="197"/>
      <c r="D50" s="197"/>
      <c r="E50" s="197"/>
      <c r="F50" s="197"/>
      <c r="G50" s="197"/>
      <c r="H50" s="197"/>
      <c r="I50" s="198"/>
    </row>
    <row r="51" spans="1:9" ht="12.75" customHeight="1" x14ac:dyDescent="0.2">
      <c r="A51" s="183" t="s">
        <v>37</v>
      </c>
      <c r="B51" s="184"/>
      <c r="C51" s="184"/>
      <c r="D51" s="184"/>
      <c r="E51" s="184"/>
      <c r="F51" s="184"/>
      <c r="G51" s="184"/>
      <c r="H51" s="184"/>
      <c r="I51" s="185"/>
    </row>
    <row r="52" spans="1:9" ht="12.75" customHeight="1" x14ac:dyDescent="0.2">
      <c r="A52" s="10">
        <v>3</v>
      </c>
      <c r="B52" s="143" t="s">
        <v>187</v>
      </c>
      <c r="C52" s="144"/>
      <c r="D52" s="144"/>
      <c r="E52" s="144"/>
      <c r="F52" s="144"/>
      <c r="G52" s="144"/>
      <c r="H52" s="145"/>
      <c r="I52" s="64" t="s">
        <v>27</v>
      </c>
    </row>
    <row r="53" spans="1:9" ht="12.75" customHeight="1" x14ac:dyDescent="0.2">
      <c r="A53" s="12" t="s">
        <v>1</v>
      </c>
      <c r="B53" s="129" t="s">
        <v>124</v>
      </c>
      <c r="C53" s="130"/>
      <c r="D53" s="130"/>
      <c r="E53" s="130"/>
      <c r="F53" s="130"/>
      <c r="G53" s="130"/>
      <c r="H53" s="131"/>
      <c r="I53" s="81">
        <v>0</v>
      </c>
    </row>
    <row r="54" spans="1:9" ht="12.75" x14ac:dyDescent="0.2">
      <c r="A54" s="12" t="s">
        <v>3</v>
      </c>
      <c r="B54" s="255" t="s">
        <v>123</v>
      </c>
      <c r="C54" s="256"/>
      <c r="D54" s="256"/>
      <c r="E54" s="256"/>
      <c r="F54" s="256"/>
      <c r="G54" s="256"/>
      <c r="H54" s="257"/>
      <c r="I54" s="82">
        <v>0</v>
      </c>
    </row>
    <row r="55" spans="1:9" ht="12.75" x14ac:dyDescent="0.2">
      <c r="A55" s="12" t="s">
        <v>5</v>
      </c>
      <c r="B55" s="236" t="s">
        <v>122</v>
      </c>
      <c r="C55" s="237"/>
      <c r="D55" s="237"/>
      <c r="E55" s="237"/>
      <c r="F55" s="237"/>
      <c r="G55" s="237"/>
      <c r="H55" s="238"/>
      <c r="I55" s="82">
        <v>0</v>
      </c>
    </row>
    <row r="56" spans="1:9" ht="12.75" x14ac:dyDescent="0.2">
      <c r="A56" s="12" t="s">
        <v>7</v>
      </c>
      <c r="B56" s="236" t="s">
        <v>129</v>
      </c>
      <c r="C56" s="237"/>
      <c r="D56" s="237"/>
      <c r="E56" s="237"/>
      <c r="F56" s="237"/>
      <c r="G56" s="237"/>
      <c r="H56" s="238"/>
      <c r="I56" s="82">
        <v>0</v>
      </c>
    </row>
    <row r="57" spans="1:9" ht="12.75" x14ac:dyDescent="0.2">
      <c r="A57" s="146" t="s">
        <v>38</v>
      </c>
      <c r="B57" s="147"/>
      <c r="C57" s="147"/>
      <c r="D57" s="147"/>
      <c r="E57" s="147"/>
      <c r="F57" s="147"/>
      <c r="G57" s="147"/>
      <c r="H57" s="148"/>
      <c r="I57" s="82">
        <f>ROUND(SUM(I53:I56),2)</f>
        <v>0</v>
      </c>
    </row>
    <row r="58" spans="1:9" ht="12.75" x14ac:dyDescent="0.2">
      <c r="A58" s="200"/>
      <c r="B58" s="201"/>
      <c r="C58" s="201"/>
      <c r="D58" s="201"/>
      <c r="E58" s="201"/>
      <c r="F58" s="201"/>
      <c r="G58" s="201"/>
      <c r="H58" s="201"/>
      <c r="I58" s="202"/>
    </row>
    <row r="59" spans="1:9" ht="12.75" x14ac:dyDescent="0.2">
      <c r="A59" s="171" t="s">
        <v>39</v>
      </c>
      <c r="B59" s="172"/>
      <c r="C59" s="172"/>
      <c r="D59" s="172"/>
      <c r="E59" s="172"/>
      <c r="F59" s="172"/>
      <c r="G59" s="172"/>
      <c r="H59" s="172"/>
      <c r="I59" s="173"/>
    </row>
    <row r="60" spans="1:9" ht="12.75" x14ac:dyDescent="0.2">
      <c r="A60" s="17"/>
      <c r="B60" s="18"/>
      <c r="C60" s="18"/>
      <c r="D60" s="18"/>
      <c r="E60" s="18"/>
      <c r="F60" s="18"/>
      <c r="G60" s="18"/>
      <c r="H60" s="18"/>
      <c r="I60" s="77"/>
    </row>
    <row r="61" spans="1:9" ht="12.75" customHeight="1" x14ac:dyDescent="0.2">
      <c r="A61" s="183" t="s">
        <v>40</v>
      </c>
      <c r="B61" s="184"/>
      <c r="C61" s="184"/>
      <c r="D61" s="184"/>
      <c r="E61" s="184"/>
      <c r="F61" s="184"/>
      <c r="G61" s="184"/>
      <c r="H61" s="184"/>
      <c r="I61" s="185"/>
    </row>
    <row r="62" spans="1:9" ht="12.75" x14ac:dyDescent="0.2">
      <c r="A62" s="19" t="s">
        <v>41</v>
      </c>
      <c r="B62" s="206" t="s">
        <v>42</v>
      </c>
      <c r="C62" s="206"/>
      <c r="D62" s="206"/>
      <c r="E62" s="206"/>
      <c r="F62" s="206"/>
      <c r="G62" s="206"/>
      <c r="H62" s="11" t="s">
        <v>22</v>
      </c>
      <c r="I62" s="63" t="s">
        <v>27</v>
      </c>
    </row>
    <row r="63" spans="1:9" ht="12.75" x14ac:dyDescent="0.2">
      <c r="A63" s="20" t="s">
        <v>1</v>
      </c>
      <c r="B63" s="189" t="s">
        <v>43</v>
      </c>
      <c r="C63" s="189"/>
      <c r="D63" s="189"/>
      <c r="E63" s="189"/>
      <c r="F63" s="189"/>
      <c r="G63" s="189"/>
      <c r="H63" s="21">
        <v>0.2</v>
      </c>
      <c r="I63" s="22">
        <f t="shared" ref="I63:I70" si="0">ROUND($I$34*H63,2)</f>
        <v>289.75</v>
      </c>
    </row>
    <row r="64" spans="1:9" ht="12.75" x14ac:dyDescent="0.2">
      <c r="A64" s="20" t="s">
        <v>3</v>
      </c>
      <c r="B64" s="189" t="s">
        <v>44</v>
      </c>
      <c r="C64" s="189"/>
      <c r="D64" s="189"/>
      <c r="E64" s="189"/>
      <c r="F64" s="189"/>
      <c r="G64" s="189"/>
      <c r="H64" s="21">
        <v>1.4999999999999999E-2</v>
      </c>
      <c r="I64" s="22">
        <f t="shared" si="0"/>
        <v>21.73</v>
      </c>
    </row>
    <row r="65" spans="1:9" ht="12.75" x14ac:dyDescent="0.2">
      <c r="A65" s="20" t="s">
        <v>5</v>
      </c>
      <c r="B65" s="189" t="s">
        <v>45</v>
      </c>
      <c r="C65" s="189"/>
      <c r="D65" s="189"/>
      <c r="E65" s="189"/>
      <c r="F65" s="189"/>
      <c r="G65" s="189"/>
      <c r="H65" s="21">
        <v>0.01</v>
      </c>
      <c r="I65" s="22">
        <f t="shared" si="0"/>
        <v>14.49</v>
      </c>
    </row>
    <row r="66" spans="1:9" ht="12.75" x14ac:dyDescent="0.2">
      <c r="A66" s="20" t="s">
        <v>7</v>
      </c>
      <c r="B66" s="189" t="s">
        <v>46</v>
      </c>
      <c r="C66" s="189"/>
      <c r="D66" s="189"/>
      <c r="E66" s="189"/>
      <c r="F66" s="189"/>
      <c r="G66" s="189"/>
      <c r="H66" s="21">
        <v>2E-3</v>
      </c>
      <c r="I66" s="22">
        <f t="shared" si="0"/>
        <v>2.9</v>
      </c>
    </row>
    <row r="67" spans="1:9" ht="12.75" x14ac:dyDescent="0.2">
      <c r="A67" s="20" t="s">
        <v>31</v>
      </c>
      <c r="B67" s="170" t="s">
        <v>47</v>
      </c>
      <c r="C67" s="170"/>
      <c r="D67" s="170"/>
      <c r="E67" s="170"/>
      <c r="F67" s="170"/>
      <c r="G67" s="170"/>
      <c r="H67" s="21">
        <v>2.5000000000000001E-2</v>
      </c>
      <c r="I67" s="22">
        <f t="shared" si="0"/>
        <v>36.22</v>
      </c>
    </row>
    <row r="68" spans="1:9" ht="12.75" x14ac:dyDescent="0.2">
      <c r="A68" s="20" t="s">
        <v>33</v>
      </c>
      <c r="B68" s="170" t="s">
        <v>48</v>
      </c>
      <c r="C68" s="170"/>
      <c r="D68" s="170"/>
      <c r="E68" s="170"/>
      <c r="F68" s="170"/>
      <c r="G68" s="170"/>
      <c r="H68" s="21">
        <v>0.08</v>
      </c>
      <c r="I68" s="22">
        <f t="shared" si="0"/>
        <v>115.9</v>
      </c>
    </row>
    <row r="69" spans="1:9" ht="12.75" x14ac:dyDescent="0.2">
      <c r="A69" s="20" t="s">
        <v>49</v>
      </c>
      <c r="B69" s="199" t="s">
        <v>141</v>
      </c>
      <c r="C69" s="130"/>
      <c r="D69" s="130"/>
      <c r="E69" s="130"/>
      <c r="F69" s="130"/>
      <c r="G69" s="131"/>
      <c r="H69" s="104">
        <v>0.03</v>
      </c>
      <c r="I69" s="22">
        <f t="shared" si="0"/>
        <v>43.46</v>
      </c>
    </row>
    <row r="70" spans="1:9" ht="12.75" x14ac:dyDescent="0.2">
      <c r="A70" s="20" t="s">
        <v>24</v>
      </c>
      <c r="B70" s="170" t="s">
        <v>50</v>
      </c>
      <c r="C70" s="170"/>
      <c r="D70" s="170"/>
      <c r="E70" s="170"/>
      <c r="F70" s="170"/>
      <c r="G70" s="170"/>
      <c r="H70" s="21">
        <v>6.0000000000000001E-3</v>
      </c>
      <c r="I70" s="22">
        <f t="shared" si="0"/>
        <v>8.69</v>
      </c>
    </row>
    <row r="71" spans="1:9" ht="12.75" x14ac:dyDescent="0.2">
      <c r="A71" s="165" t="s">
        <v>51</v>
      </c>
      <c r="B71" s="165"/>
      <c r="C71" s="165"/>
      <c r="D71" s="165"/>
      <c r="E71" s="165"/>
      <c r="F71" s="165"/>
      <c r="G71" s="165"/>
      <c r="H71" s="23">
        <f>SUM(H63:H70)</f>
        <v>0.3680000000000001</v>
      </c>
      <c r="I71" s="22">
        <f>SUM(I63:I70)</f>
        <v>533.1400000000001</v>
      </c>
    </row>
    <row r="72" spans="1:9" ht="12.75" x14ac:dyDescent="0.2">
      <c r="A72" s="24"/>
      <c r="B72" s="25"/>
      <c r="C72" s="25"/>
      <c r="D72" s="25"/>
      <c r="E72" s="25"/>
      <c r="F72" s="25"/>
      <c r="G72" s="25"/>
      <c r="H72" s="26"/>
      <c r="I72" s="78"/>
    </row>
    <row r="73" spans="1:9" ht="12.75" customHeight="1" x14ac:dyDescent="0.2">
      <c r="A73" s="178" t="s">
        <v>52</v>
      </c>
      <c r="B73" s="179"/>
      <c r="C73" s="179"/>
      <c r="D73" s="179"/>
      <c r="E73" s="179"/>
      <c r="F73" s="179"/>
      <c r="G73" s="179"/>
      <c r="H73" s="179"/>
      <c r="I73" s="180"/>
    </row>
    <row r="74" spans="1:9" ht="12.75" x14ac:dyDescent="0.2">
      <c r="A74" s="200"/>
      <c r="B74" s="201"/>
      <c r="C74" s="201"/>
      <c r="D74" s="201"/>
      <c r="E74" s="201"/>
      <c r="F74" s="201"/>
      <c r="G74" s="201"/>
      <c r="H74" s="201"/>
      <c r="I74" s="202"/>
    </row>
    <row r="75" spans="1:9" ht="12.75" customHeight="1" x14ac:dyDescent="0.2">
      <c r="A75" s="183" t="s">
        <v>53</v>
      </c>
      <c r="B75" s="184"/>
      <c r="C75" s="184"/>
      <c r="D75" s="184"/>
      <c r="E75" s="184"/>
      <c r="F75" s="184"/>
      <c r="G75" s="184"/>
      <c r="H75" s="184"/>
      <c r="I75" s="185"/>
    </row>
    <row r="76" spans="1:9" ht="12.75" x14ac:dyDescent="0.2">
      <c r="A76" s="10" t="s">
        <v>54</v>
      </c>
      <c r="B76" s="206" t="s">
        <v>55</v>
      </c>
      <c r="C76" s="206"/>
      <c r="D76" s="206"/>
      <c r="E76" s="206"/>
      <c r="F76" s="206"/>
      <c r="G76" s="206"/>
      <c r="H76" s="27" t="s">
        <v>22</v>
      </c>
      <c r="I76" s="64" t="s">
        <v>27</v>
      </c>
    </row>
    <row r="77" spans="1:9" ht="12.75" x14ac:dyDescent="0.2">
      <c r="A77" s="12" t="s">
        <v>1</v>
      </c>
      <c r="B77" s="189" t="s">
        <v>56</v>
      </c>
      <c r="C77" s="189"/>
      <c r="D77" s="189"/>
      <c r="E77" s="189"/>
      <c r="F77" s="189"/>
      <c r="G77" s="189"/>
      <c r="H77" s="28">
        <v>8.3330000000000001E-2</v>
      </c>
      <c r="I77" s="22">
        <f>ROUND($I$34*H77,2)</f>
        <v>120.73</v>
      </c>
    </row>
    <row r="78" spans="1:9" ht="12.75" x14ac:dyDescent="0.2">
      <c r="A78" s="165" t="s">
        <v>57</v>
      </c>
      <c r="B78" s="165"/>
      <c r="C78" s="165"/>
      <c r="D78" s="165"/>
      <c r="E78" s="165"/>
      <c r="F78" s="165"/>
      <c r="G78" s="165"/>
      <c r="H78" s="29">
        <f>H77</f>
        <v>8.3330000000000001E-2</v>
      </c>
      <c r="I78" s="31">
        <f>SUM(I77:I77)</f>
        <v>120.73</v>
      </c>
    </row>
    <row r="79" spans="1:9" ht="12.75" x14ac:dyDescent="0.2">
      <c r="A79" s="12" t="s">
        <v>5</v>
      </c>
      <c r="B79" s="189" t="s">
        <v>58</v>
      </c>
      <c r="C79" s="189"/>
      <c r="D79" s="189"/>
      <c r="E79" s="189"/>
      <c r="F79" s="189"/>
      <c r="G79" s="189"/>
      <c r="H79" s="30">
        <f>H71*H78</f>
        <v>3.0665440000000009E-2</v>
      </c>
      <c r="I79" s="31">
        <f>ROUND(H71*I78,2)</f>
        <v>44.43</v>
      </c>
    </row>
    <row r="80" spans="1:9" ht="12.75" x14ac:dyDescent="0.2">
      <c r="A80" s="165" t="s">
        <v>51</v>
      </c>
      <c r="B80" s="165"/>
      <c r="C80" s="165"/>
      <c r="D80" s="165"/>
      <c r="E80" s="165"/>
      <c r="F80" s="165"/>
      <c r="G80" s="165"/>
      <c r="H80" s="32">
        <f>H78+H79</f>
        <v>0.11399544</v>
      </c>
      <c r="I80" s="31">
        <f>SUM(I78:I79)</f>
        <v>165.16</v>
      </c>
    </row>
    <row r="81" spans="1:9" ht="12.75" x14ac:dyDescent="0.2">
      <c r="A81" s="196"/>
      <c r="B81" s="197"/>
      <c r="C81" s="197"/>
      <c r="D81" s="197"/>
      <c r="E81" s="197"/>
      <c r="F81" s="197"/>
      <c r="G81" s="197"/>
      <c r="H81" s="197"/>
      <c r="I81" s="198"/>
    </row>
    <row r="82" spans="1:9" ht="12.75" customHeight="1" x14ac:dyDescent="0.2">
      <c r="A82" s="183" t="s">
        <v>59</v>
      </c>
      <c r="B82" s="184"/>
      <c r="C82" s="184"/>
      <c r="D82" s="184"/>
      <c r="E82" s="184"/>
      <c r="F82" s="184"/>
      <c r="G82" s="184"/>
      <c r="H82" s="184"/>
      <c r="I82" s="185"/>
    </row>
    <row r="83" spans="1:9" ht="12.75" x14ac:dyDescent="0.2">
      <c r="A83" s="10" t="s">
        <v>60</v>
      </c>
      <c r="B83" s="186" t="s">
        <v>61</v>
      </c>
      <c r="C83" s="187"/>
      <c r="D83" s="187"/>
      <c r="E83" s="187"/>
      <c r="F83" s="187"/>
      <c r="G83" s="187"/>
      <c r="H83" s="188"/>
      <c r="I83" s="64" t="s">
        <v>27</v>
      </c>
    </row>
    <row r="84" spans="1:9" ht="12.75" x14ac:dyDescent="0.2">
      <c r="A84" s="12" t="s">
        <v>1</v>
      </c>
      <c r="B84" s="170" t="s">
        <v>62</v>
      </c>
      <c r="C84" s="170"/>
      <c r="D84" s="170"/>
      <c r="E84" s="170"/>
      <c r="F84" s="170"/>
      <c r="G84" s="170"/>
      <c r="H84" s="33">
        <v>7.3999999999999999E-4</v>
      </c>
      <c r="I84" s="22">
        <f>ROUND($I$34*H84,2)</f>
        <v>1.07</v>
      </c>
    </row>
    <row r="85" spans="1:9" s="34" customFormat="1" ht="12.75" x14ac:dyDescent="0.2">
      <c r="A85" s="12" t="s">
        <v>3</v>
      </c>
      <c r="B85" s="170" t="s">
        <v>63</v>
      </c>
      <c r="C85" s="170"/>
      <c r="D85" s="170"/>
      <c r="E85" s="170"/>
      <c r="F85" s="170"/>
      <c r="G85" s="170"/>
      <c r="H85" s="33">
        <f>H71*H84</f>
        <v>2.7232000000000005E-4</v>
      </c>
      <c r="I85" s="22">
        <f>ROUND(H71*I84,2)</f>
        <v>0.39</v>
      </c>
    </row>
    <row r="86" spans="1:9" s="34" customFormat="1" ht="12.75" x14ac:dyDescent="0.2">
      <c r="A86" s="165" t="s">
        <v>51</v>
      </c>
      <c r="B86" s="165"/>
      <c r="C86" s="165"/>
      <c r="D86" s="165"/>
      <c r="E86" s="165"/>
      <c r="F86" s="165"/>
      <c r="G86" s="165"/>
      <c r="H86" s="29">
        <f>H84+H85</f>
        <v>1.0123200000000001E-3</v>
      </c>
      <c r="I86" s="22">
        <f>SUM(I84:I85)</f>
        <v>1.46</v>
      </c>
    </row>
    <row r="87" spans="1:9" s="34" customFormat="1" ht="12.75" x14ac:dyDescent="0.2">
      <c r="A87" s="203"/>
      <c r="B87" s="204"/>
      <c r="C87" s="204"/>
      <c r="D87" s="204"/>
      <c r="E87" s="204"/>
      <c r="F87" s="204"/>
      <c r="G87" s="204"/>
      <c r="H87" s="204"/>
      <c r="I87" s="205"/>
    </row>
    <row r="88" spans="1:9" s="34" customFormat="1" ht="12.75" x14ac:dyDescent="0.2">
      <c r="A88" s="193" t="s">
        <v>64</v>
      </c>
      <c r="B88" s="194"/>
      <c r="C88" s="194"/>
      <c r="D88" s="194"/>
      <c r="E88" s="194"/>
      <c r="F88" s="194"/>
      <c r="G88" s="194"/>
      <c r="H88" s="194"/>
      <c r="I88" s="195"/>
    </row>
    <row r="89" spans="1:9" s="34" customFormat="1" ht="12.75" x14ac:dyDescent="0.2">
      <c r="A89" s="166" t="s">
        <v>65</v>
      </c>
      <c r="B89" s="167"/>
      <c r="C89" s="167"/>
      <c r="D89" s="167"/>
      <c r="E89" s="167"/>
      <c r="F89" s="167"/>
      <c r="G89" s="167"/>
      <c r="H89" s="167"/>
      <c r="I89" s="168"/>
    </row>
    <row r="90" spans="1:9" s="34" customFormat="1" ht="12.75" x14ac:dyDescent="0.2">
      <c r="A90" s="10" t="s">
        <v>66</v>
      </c>
      <c r="B90" s="186" t="s">
        <v>67</v>
      </c>
      <c r="C90" s="187"/>
      <c r="D90" s="187"/>
      <c r="E90" s="187"/>
      <c r="F90" s="187"/>
      <c r="G90" s="187"/>
      <c r="H90" s="188"/>
      <c r="I90" s="64" t="s">
        <v>27</v>
      </c>
    </row>
    <row r="91" spans="1:9" ht="12.75" x14ac:dyDescent="0.2">
      <c r="A91" s="12" t="s">
        <v>1</v>
      </c>
      <c r="B91" s="177" t="s">
        <v>145</v>
      </c>
      <c r="C91" s="177"/>
      <c r="D91" s="177"/>
      <c r="E91" s="177"/>
      <c r="F91" s="177"/>
      <c r="G91" s="177"/>
      <c r="H91" s="35">
        <v>4.1700000000000001E-3</v>
      </c>
      <c r="I91" s="22">
        <f>ROUND($I$34*H91,2)</f>
        <v>6.04</v>
      </c>
    </row>
    <row r="92" spans="1:9" ht="12.75" x14ac:dyDescent="0.2">
      <c r="A92" s="12" t="s">
        <v>3</v>
      </c>
      <c r="B92" s="177" t="s">
        <v>144</v>
      </c>
      <c r="C92" s="177"/>
      <c r="D92" s="177"/>
      <c r="E92" s="177"/>
      <c r="F92" s="177"/>
      <c r="G92" s="177"/>
      <c r="H92" s="35">
        <f>H68*H91</f>
        <v>3.3360000000000003E-4</v>
      </c>
      <c r="I92" s="22">
        <f>ROUND($H$68*I91,2)</f>
        <v>0.48</v>
      </c>
    </row>
    <row r="93" spans="1:9" ht="12.75" x14ac:dyDescent="0.25">
      <c r="A93" s="12" t="s">
        <v>5</v>
      </c>
      <c r="B93" s="189" t="s">
        <v>68</v>
      </c>
      <c r="C93" s="189"/>
      <c r="D93" s="189"/>
      <c r="E93" s="189"/>
      <c r="F93" s="189"/>
      <c r="G93" s="189"/>
      <c r="H93" s="36">
        <v>2E-3</v>
      </c>
      <c r="I93" s="22">
        <f>ROUND($I$34*H93,2)</f>
        <v>2.9</v>
      </c>
    </row>
    <row r="94" spans="1:9" ht="12.75" x14ac:dyDescent="0.2">
      <c r="A94" s="12" t="s">
        <v>7</v>
      </c>
      <c r="B94" s="134" t="s">
        <v>143</v>
      </c>
      <c r="C94" s="135"/>
      <c r="D94" s="135"/>
      <c r="E94" s="135"/>
      <c r="F94" s="135"/>
      <c r="G94" s="136"/>
      <c r="H94" s="105">
        <v>1.9400000000000001E-2</v>
      </c>
      <c r="I94" s="22">
        <f>ROUND($I$34*H94,2)</f>
        <v>28.11</v>
      </c>
    </row>
    <row r="95" spans="1:9" ht="12.75" x14ac:dyDescent="0.2">
      <c r="A95" s="12" t="s">
        <v>31</v>
      </c>
      <c r="B95" s="177" t="s">
        <v>69</v>
      </c>
      <c r="C95" s="177"/>
      <c r="D95" s="177"/>
      <c r="E95" s="177"/>
      <c r="F95" s="177"/>
      <c r="G95" s="177"/>
      <c r="H95" s="105">
        <f>H71*H94</f>
        <v>7.1392000000000027E-3</v>
      </c>
      <c r="I95" s="22">
        <f>ROUND($H$71*I94,2)</f>
        <v>10.34</v>
      </c>
    </row>
    <row r="96" spans="1:9" ht="12.75" x14ac:dyDescent="0.2">
      <c r="A96" s="12" t="s">
        <v>33</v>
      </c>
      <c r="B96" s="134" t="s">
        <v>70</v>
      </c>
      <c r="C96" s="135"/>
      <c r="D96" s="135"/>
      <c r="E96" s="135"/>
      <c r="F96" s="135"/>
      <c r="G96" s="136"/>
      <c r="H96" s="37">
        <v>0.04</v>
      </c>
      <c r="I96" s="22">
        <f>ROUND($I$34*H96,2)</f>
        <v>57.95</v>
      </c>
    </row>
    <row r="97" spans="1:9" ht="12.75" x14ac:dyDescent="0.2">
      <c r="A97" s="165" t="s">
        <v>51</v>
      </c>
      <c r="B97" s="165"/>
      <c r="C97" s="165"/>
      <c r="D97" s="165"/>
      <c r="E97" s="165"/>
      <c r="F97" s="165"/>
      <c r="G97" s="165"/>
      <c r="H97" s="38">
        <f>SUM(H91:H96)</f>
        <v>7.3042800000000005E-2</v>
      </c>
      <c r="I97" s="22">
        <f>SUM(I91:I96)</f>
        <v>105.82000000000001</v>
      </c>
    </row>
    <row r="98" spans="1:9" ht="12.75" x14ac:dyDescent="0.2">
      <c r="A98" s="190"/>
      <c r="B98" s="191"/>
      <c r="C98" s="191"/>
      <c r="D98" s="191"/>
      <c r="E98" s="191"/>
      <c r="F98" s="191"/>
      <c r="G98" s="191"/>
      <c r="H98" s="191"/>
      <c r="I98" s="192"/>
    </row>
    <row r="99" spans="1:9" ht="40.5" customHeight="1" x14ac:dyDescent="0.2">
      <c r="A99" s="181" t="s">
        <v>127</v>
      </c>
      <c r="B99" s="182"/>
      <c r="C99" s="182"/>
      <c r="D99" s="182"/>
      <c r="E99" s="182"/>
      <c r="F99" s="182"/>
      <c r="G99" s="182"/>
      <c r="H99" s="182"/>
      <c r="I99" s="182"/>
    </row>
    <row r="100" spans="1:9" ht="12.75" customHeight="1" x14ac:dyDescent="0.2">
      <c r="A100" s="183" t="s">
        <v>71</v>
      </c>
      <c r="B100" s="184"/>
      <c r="C100" s="184"/>
      <c r="D100" s="184"/>
      <c r="E100" s="184"/>
      <c r="F100" s="184"/>
      <c r="G100" s="184"/>
      <c r="H100" s="184"/>
      <c r="I100" s="185"/>
    </row>
    <row r="101" spans="1:9" ht="12.75" x14ac:dyDescent="0.25">
      <c r="A101" s="39" t="s">
        <v>72</v>
      </c>
      <c r="B101" s="186" t="s">
        <v>73</v>
      </c>
      <c r="C101" s="187"/>
      <c r="D101" s="187"/>
      <c r="E101" s="187"/>
      <c r="F101" s="187"/>
      <c r="G101" s="187"/>
      <c r="H101" s="188"/>
      <c r="I101" s="40" t="s">
        <v>27</v>
      </c>
    </row>
    <row r="102" spans="1:9" ht="12.75" x14ac:dyDescent="0.25">
      <c r="A102" s="40" t="s">
        <v>1</v>
      </c>
      <c r="B102" s="189" t="s">
        <v>74</v>
      </c>
      <c r="C102" s="189"/>
      <c r="D102" s="189"/>
      <c r="E102" s="189"/>
      <c r="F102" s="189"/>
      <c r="G102" s="189"/>
      <c r="H102" s="28">
        <v>0.121</v>
      </c>
      <c r="I102" s="22">
        <f t="shared" ref="I102:I107" si="1">ROUND($I$34*H102,2)</f>
        <v>175.3</v>
      </c>
    </row>
    <row r="103" spans="1:9" ht="12.75" x14ac:dyDescent="0.25">
      <c r="A103" s="40" t="s">
        <v>3</v>
      </c>
      <c r="B103" s="177" t="s">
        <v>148</v>
      </c>
      <c r="C103" s="177"/>
      <c r="D103" s="177"/>
      <c r="E103" s="177"/>
      <c r="F103" s="177"/>
      <c r="G103" s="177"/>
      <c r="H103" s="35">
        <v>1.389E-2</v>
      </c>
      <c r="I103" s="22">
        <f t="shared" si="1"/>
        <v>20.12</v>
      </c>
    </row>
    <row r="104" spans="1:9" ht="12.75" x14ac:dyDescent="0.25">
      <c r="A104" s="40" t="s">
        <v>5</v>
      </c>
      <c r="B104" s="177" t="s">
        <v>149</v>
      </c>
      <c r="C104" s="177"/>
      <c r="D104" s="177"/>
      <c r="E104" s="177"/>
      <c r="F104" s="177"/>
      <c r="G104" s="177"/>
      <c r="H104" s="35">
        <v>2.7999999999999998E-4</v>
      </c>
      <c r="I104" s="22">
        <f t="shared" si="1"/>
        <v>0.41</v>
      </c>
    </row>
    <row r="105" spans="1:9" ht="12.75" x14ac:dyDescent="0.25">
      <c r="A105" s="40" t="s">
        <v>7</v>
      </c>
      <c r="B105" s="177" t="s">
        <v>150</v>
      </c>
      <c r="C105" s="177"/>
      <c r="D105" s="177"/>
      <c r="E105" s="177"/>
      <c r="F105" s="177"/>
      <c r="G105" s="177"/>
      <c r="H105" s="41">
        <v>5.5599999999999998E-3</v>
      </c>
      <c r="I105" s="22">
        <f t="shared" si="1"/>
        <v>8.06</v>
      </c>
    </row>
    <row r="106" spans="1:9" ht="24.75" customHeight="1" x14ac:dyDescent="0.25">
      <c r="A106" s="40" t="s">
        <v>31</v>
      </c>
      <c r="B106" s="178" t="s">
        <v>146</v>
      </c>
      <c r="C106" s="179"/>
      <c r="D106" s="179"/>
      <c r="E106" s="179"/>
      <c r="F106" s="179"/>
      <c r="G106" s="180"/>
      <c r="H106" s="35">
        <v>2.9999999999999997E-4</v>
      </c>
      <c r="I106" s="22">
        <f t="shared" si="1"/>
        <v>0.43</v>
      </c>
    </row>
    <row r="107" spans="1:9" ht="12.75" x14ac:dyDescent="0.25">
      <c r="A107" s="40" t="s">
        <v>33</v>
      </c>
      <c r="B107" s="177" t="s">
        <v>34</v>
      </c>
      <c r="C107" s="177"/>
      <c r="D107" s="177"/>
      <c r="E107" s="177"/>
      <c r="F107" s="177"/>
      <c r="G107" s="177"/>
      <c r="H107" s="35">
        <v>0</v>
      </c>
      <c r="I107" s="22">
        <f t="shared" si="1"/>
        <v>0</v>
      </c>
    </row>
    <row r="108" spans="1:9" ht="12.75" x14ac:dyDescent="0.25">
      <c r="A108" s="165" t="s">
        <v>57</v>
      </c>
      <c r="B108" s="165"/>
      <c r="C108" s="165"/>
      <c r="D108" s="165"/>
      <c r="E108" s="165"/>
      <c r="F108" s="165"/>
      <c r="G108" s="165"/>
      <c r="H108" s="38">
        <f>SUM(H102:H107)</f>
        <v>0.14103000000000002</v>
      </c>
      <c r="I108" s="44">
        <f>SUM(I102:I107)</f>
        <v>204.32000000000002</v>
      </c>
    </row>
    <row r="109" spans="1:9" ht="12.75" x14ac:dyDescent="0.25">
      <c r="A109" s="42" t="s">
        <v>49</v>
      </c>
      <c r="B109" s="157" t="s">
        <v>75</v>
      </c>
      <c r="C109" s="157"/>
      <c r="D109" s="157"/>
      <c r="E109" s="157"/>
      <c r="F109" s="157"/>
      <c r="G109" s="157"/>
      <c r="H109" s="43">
        <f>H71*H108</f>
        <v>5.1899040000000021E-2</v>
      </c>
      <c r="I109" s="44">
        <f>ROUND(H71*I108,2)</f>
        <v>75.19</v>
      </c>
    </row>
    <row r="110" spans="1:9" ht="12.75" x14ac:dyDescent="0.2">
      <c r="A110" s="165" t="s">
        <v>51</v>
      </c>
      <c r="B110" s="165"/>
      <c r="C110" s="165"/>
      <c r="D110" s="165"/>
      <c r="E110" s="165"/>
      <c r="F110" s="165"/>
      <c r="G110" s="165"/>
      <c r="H110" s="38">
        <f>H108+H109</f>
        <v>0.19292904000000005</v>
      </c>
      <c r="I110" s="22">
        <f>SUM(I108:I109)</f>
        <v>279.51</v>
      </c>
    </row>
    <row r="111" spans="1:9" ht="12.75" x14ac:dyDescent="0.2">
      <c r="A111" s="171" t="s">
        <v>76</v>
      </c>
      <c r="B111" s="172"/>
      <c r="C111" s="172"/>
      <c r="D111" s="172"/>
      <c r="E111" s="172"/>
      <c r="F111" s="172"/>
      <c r="G111" s="172"/>
      <c r="H111" s="172"/>
      <c r="I111" s="173"/>
    </row>
    <row r="112" spans="1:9" ht="12.75" x14ac:dyDescent="0.2">
      <c r="A112" s="171" t="s">
        <v>77</v>
      </c>
      <c r="B112" s="172"/>
      <c r="C112" s="172"/>
      <c r="D112" s="172"/>
      <c r="E112" s="172"/>
      <c r="F112" s="172"/>
      <c r="G112" s="172"/>
      <c r="H112" s="172"/>
      <c r="I112" s="173"/>
    </row>
    <row r="113" spans="1:9" ht="12.75" x14ac:dyDescent="0.2">
      <c r="A113" s="171" t="s">
        <v>78</v>
      </c>
      <c r="B113" s="172"/>
      <c r="C113" s="172"/>
      <c r="D113" s="172"/>
      <c r="E113" s="172"/>
      <c r="F113" s="172"/>
      <c r="G113" s="172"/>
      <c r="H113" s="172"/>
      <c r="I113" s="173"/>
    </row>
    <row r="114" spans="1:9" s="34" customFormat="1" ht="12.75" customHeight="1" x14ac:dyDescent="0.2">
      <c r="A114" s="174" t="s">
        <v>79</v>
      </c>
      <c r="B114" s="175"/>
      <c r="C114" s="175"/>
      <c r="D114" s="175"/>
      <c r="E114" s="175"/>
      <c r="F114" s="175"/>
      <c r="G114" s="175"/>
      <c r="H114" s="175"/>
      <c r="I114" s="176"/>
    </row>
    <row r="115" spans="1:9" s="34" customFormat="1" ht="12.75" x14ac:dyDescent="0.2">
      <c r="A115" s="166" t="s">
        <v>80</v>
      </c>
      <c r="B115" s="167"/>
      <c r="C115" s="167"/>
      <c r="D115" s="167"/>
      <c r="E115" s="167"/>
      <c r="F115" s="167"/>
      <c r="G115" s="167"/>
      <c r="H115" s="167"/>
      <c r="I115" s="168"/>
    </row>
    <row r="116" spans="1:9" s="34" customFormat="1" ht="12.75" customHeight="1" x14ac:dyDescent="0.2">
      <c r="A116" s="10">
        <v>4</v>
      </c>
      <c r="B116" s="143" t="s">
        <v>81</v>
      </c>
      <c r="C116" s="144"/>
      <c r="D116" s="144"/>
      <c r="E116" s="144"/>
      <c r="F116" s="144"/>
      <c r="G116" s="144"/>
      <c r="H116" s="145"/>
      <c r="I116" s="64" t="s">
        <v>27</v>
      </c>
    </row>
    <row r="117" spans="1:9" s="34" customFormat="1" ht="12.75" x14ac:dyDescent="0.2">
      <c r="A117" s="12" t="s">
        <v>41</v>
      </c>
      <c r="B117" s="170" t="s">
        <v>82</v>
      </c>
      <c r="C117" s="170"/>
      <c r="D117" s="170"/>
      <c r="E117" s="170"/>
      <c r="F117" s="170"/>
      <c r="G117" s="170"/>
      <c r="H117" s="45">
        <f>H71</f>
        <v>0.3680000000000001</v>
      </c>
      <c r="I117" s="22">
        <f>I71</f>
        <v>533.1400000000001</v>
      </c>
    </row>
    <row r="118" spans="1:9" s="34" customFormat="1" ht="12.75" x14ac:dyDescent="0.2">
      <c r="A118" s="12" t="s">
        <v>54</v>
      </c>
      <c r="B118" s="170" t="s">
        <v>83</v>
      </c>
      <c r="C118" s="170"/>
      <c r="D118" s="170"/>
      <c r="E118" s="170"/>
      <c r="F118" s="170"/>
      <c r="G118" s="170"/>
      <c r="H118" s="45">
        <f>H80</f>
        <v>0.11399544</v>
      </c>
      <c r="I118" s="22">
        <f>I80</f>
        <v>165.16</v>
      </c>
    </row>
    <row r="119" spans="1:9" s="34" customFormat="1" ht="12.75" x14ac:dyDescent="0.2">
      <c r="A119" s="12" t="s">
        <v>60</v>
      </c>
      <c r="B119" s="170" t="s">
        <v>84</v>
      </c>
      <c r="C119" s="170"/>
      <c r="D119" s="170"/>
      <c r="E119" s="170"/>
      <c r="F119" s="170"/>
      <c r="G119" s="170"/>
      <c r="H119" s="45">
        <f>H86</f>
        <v>1.0123200000000001E-3</v>
      </c>
      <c r="I119" s="22">
        <f>I86</f>
        <v>1.46</v>
      </c>
    </row>
    <row r="120" spans="1:9" s="34" customFormat="1" ht="12.75" x14ac:dyDescent="0.2">
      <c r="A120" s="12" t="s">
        <v>66</v>
      </c>
      <c r="B120" s="170" t="s">
        <v>85</v>
      </c>
      <c r="C120" s="170"/>
      <c r="D120" s="170"/>
      <c r="E120" s="170"/>
      <c r="F120" s="170"/>
      <c r="G120" s="170"/>
      <c r="H120" s="45">
        <f>H97</f>
        <v>7.3042800000000005E-2</v>
      </c>
      <c r="I120" s="22">
        <f>I97</f>
        <v>105.82000000000001</v>
      </c>
    </row>
    <row r="121" spans="1:9" s="34" customFormat="1" ht="12.75" x14ac:dyDescent="0.2">
      <c r="A121" s="12" t="s">
        <v>72</v>
      </c>
      <c r="B121" s="170" t="s">
        <v>86</v>
      </c>
      <c r="C121" s="170"/>
      <c r="D121" s="170"/>
      <c r="E121" s="170"/>
      <c r="F121" s="170"/>
      <c r="G121" s="170"/>
      <c r="H121" s="45">
        <f>H110</f>
        <v>0.19292904000000005</v>
      </c>
      <c r="I121" s="22">
        <f>I110</f>
        <v>279.51</v>
      </c>
    </row>
    <row r="122" spans="1:9" s="34" customFormat="1" ht="12.75" x14ac:dyDescent="0.2">
      <c r="A122" s="12" t="s">
        <v>87</v>
      </c>
      <c r="B122" s="170" t="s">
        <v>34</v>
      </c>
      <c r="C122" s="170"/>
      <c r="D122" s="170"/>
      <c r="E122" s="170"/>
      <c r="F122" s="170"/>
      <c r="G122" s="170"/>
      <c r="H122" s="45">
        <v>0</v>
      </c>
      <c r="I122" s="22">
        <v>0</v>
      </c>
    </row>
    <row r="123" spans="1:9" s="34" customFormat="1" ht="12.75" x14ac:dyDescent="0.2">
      <c r="A123" s="165" t="s">
        <v>51</v>
      </c>
      <c r="B123" s="165"/>
      <c r="C123" s="165"/>
      <c r="D123" s="165"/>
      <c r="E123" s="165"/>
      <c r="F123" s="165"/>
      <c r="G123" s="165"/>
      <c r="H123" s="29">
        <f>SUM(H117:H122)</f>
        <v>0.74897960000000019</v>
      </c>
      <c r="I123" s="22">
        <f>SUM(I117:I122)</f>
        <v>1085.0900000000001</v>
      </c>
    </row>
    <row r="124" spans="1:9" s="34" customFormat="1" ht="12.75" x14ac:dyDescent="0.2">
      <c r="A124" s="166" t="s">
        <v>88</v>
      </c>
      <c r="B124" s="167"/>
      <c r="C124" s="167"/>
      <c r="D124" s="167"/>
      <c r="E124" s="167"/>
      <c r="F124" s="167"/>
      <c r="G124" s="167"/>
      <c r="H124" s="167"/>
      <c r="I124" s="168"/>
    </row>
    <row r="125" spans="1:9" ht="12.75" x14ac:dyDescent="0.2">
      <c r="A125" s="10">
        <v>5</v>
      </c>
      <c r="B125" s="169" t="s">
        <v>89</v>
      </c>
      <c r="C125" s="169"/>
      <c r="D125" s="169"/>
      <c r="E125" s="169"/>
      <c r="F125" s="169"/>
      <c r="G125" s="169"/>
      <c r="H125" s="10" t="s">
        <v>22</v>
      </c>
      <c r="I125" s="50" t="s">
        <v>27</v>
      </c>
    </row>
    <row r="126" spans="1:9" ht="12.75" customHeight="1" x14ac:dyDescent="0.2">
      <c r="A126" s="158" t="s">
        <v>90</v>
      </c>
      <c r="B126" s="159"/>
      <c r="C126" s="159"/>
      <c r="D126" s="159"/>
      <c r="E126" s="159"/>
      <c r="F126" s="159"/>
      <c r="G126" s="159"/>
      <c r="H126" s="160"/>
      <c r="I126" s="46">
        <f>SUM(I34+I47+I57+I123)</f>
        <v>2869.4657000000002</v>
      </c>
    </row>
    <row r="127" spans="1:9" ht="12.75" x14ac:dyDescent="0.2">
      <c r="A127" s="12" t="s">
        <v>1</v>
      </c>
      <c r="B127" s="157" t="s">
        <v>91</v>
      </c>
      <c r="C127" s="157"/>
      <c r="D127" s="157"/>
      <c r="E127" s="157"/>
      <c r="F127" s="157"/>
      <c r="G127" s="157"/>
      <c r="H127" s="47">
        <v>0.05</v>
      </c>
      <c r="I127" s="22">
        <f>ROUND(H127*I126,2)</f>
        <v>143.47</v>
      </c>
    </row>
    <row r="128" spans="1:9" ht="12.75" customHeight="1" x14ac:dyDescent="0.2">
      <c r="A128" s="158" t="s">
        <v>92</v>
      </c>
      <c r="B128" s="159"/>
      <c r="C128" s="159"/>
      <c r="D128" s="159"/>
      <c r="E128" s="159"/>
      <c r="F128" s="159"/>
      <c r="G128" s="159"/>
      <c r="H128" s="160"/>
      <c r="I128" s="46">
        <f>SUM(I34+I47+I57+I123+I127)</f>
        <v>3012.9357</v>
      </c>
    </row>
    <row r="129" spans="1:9" ht="12.75" x14ac:dyDescent="0.2">
      <c r="A129" s="12" t="s">
        <v>3</v>
      </c>
      <c r="B129" s="157" t="s">
        <v>93</v>
      </c>
      <c r="C129" s="157"/>
      <c r="D129" s="157"/>
      <c r="E129" s="157"/>
      <c r="F129" s="157"/>
      <c r="G129" s="157"/>
      <c r="H129" s="47">
        <v>0.05</v>
      </c>
      <c r="I129" s="22">
        <f>ROUND(H129*I128,2)</f>
        <v>150.65</v>
      </c>
    </row>
    <row r="130" spans="1:9" ht="12.75" customHeight="1" x14ac:dyDescent="0.2">
      <c r="A130" s="158" t="s">
        <v>94</v>
      </c>
      <c r="B130" s="159"/>
      <c r="C130" s="159"/>
      <c r="D130" s="159"/>
      <c r="E130" s="159"/>
      <c r="F130" s="159"/>
      <c r="G130" s="159"/>
      <c r="H130" s="160"/>
      <c r="I130" s="46">
        <f>SUM(I34+I47+I57+I123+I127+I129)</f>
        <v>3163.5857000000001</v>
      </c>
    </row>
    <row r="131" spans="1:9" ht="12.75" x14ac:dyDescent="0.2">
      <c r="A131" s="161" t="s">
        <v>5</v>
      </c>
      <c r="B131" s="157" t="s">
        <v>95</v>
      </c>
      <c r="C131" s="157"/>
      <c r="D131" s="157"/>
      <c r="E131" s="157"/>
      <c r="F131" s="157"/>
      <c r="G131" s="157"/>
      <c r="H131" s="48">
        <f>+(100-8.65)/100</f>
        <v>0.91349999999999998</v>
      </c>
      <c r="I131" s="49">
        <f>I130/H131</f>
        <v>3463.1480021893817</v>
      </c>
    </row>
    <row r="132" spans="1:9" ht="12.75" x14ac:dyDescent="0.2">
      <c r="A132" s="162"/>
      <c r="B132" s="157" t="s">
        <v>96</v>
      </c>
      <c r="C132" s="157"/>
      <c r="D132" s="157"/>
      <c r="E132" s="157"/>
      <c r="F132" s="157"/>
      <c r="G132" s="157"/>
      <c r="H132" s="47" t="s">
        <v>28</v>
      </c>
      <c r="I132" s="50" t="s">
        <v>28</v>
      </c>
    </row>
    <row r="133" spans="1:9" ht="12.75" x14ac:dyDescent="0.2">
      <c r="A133" s="162"/>
      <c r="B133" s="164" t="s">
        <v>97</v>
      </c>
      <c r="C133" s="164"/>
      <c r="D133" s="164"/>
      <c r="E133" s="164"/>
      <c r="F133" s="164"/>
      <c r="G133" s="164"/>
      <c r="H133" s="51">
        <v>0.03</v>
      </c>
      <c r="I133" s="22">
        <f>I131*H133</f>
        <v>103.89444006568145</v>
      </c>
    </row>
    <row r="134" spans="1:9" ht="12.75" x14ac:dyDescent="0.2">
      <c r="A134" s="162"/>
      <c r="B134" s="164" t="s">
        <v>98</v>
      </c>
      <c r="C134" s="164"/>
      <c r="D134" s="164"/>
      <c r="E134" s="164"/>
      <c r="F134" s="164"/>
      <c r="G134" s="164"/>
      <c r="H134" s="51">
        <v>6.4999999999999997E-3</v>
      </c>
      <c r="I134" s="22">
        <f>I131*H134</f>
        <v>22.510462014230981</v>
      </c>
    </row>
    <row r="135" spans="1:9" ht="12.75" x14ac:dyDescent="0.2">
      <c r="A135" s="162"/>
      <c r="B135" s="134" t="s">
        <v>99</v>
      </c>
      <c r="C135" s="134"/>
      <c r="D135" s="134"/>
      <c r="E135" s="134"/>
      <c r="F135" s="134"/>
      <c r="G135" s="134"/>
      <c r="H135" s="51" t="s">
        <v>28</v>
      </c>
      <c r="I135" s="50" t="s">
        <v>28</v>
      </c>
    </row>
    <row r="136" spans="1:9" ht="12.75" x14ac:dyDescent="0.2">
      <c r="A136" s="162"/>
      <c r="B136" s="134" t="s">
        <v>100</v>
      </c>
      <c r="C136" s="134"/>
      <c r="D136" s="134"/>
      <c r="E136" s="134"/>
      <c r="F136" s="134"/>
      <c r="G136" s="134"/>
      <c r="H136" s="51" t="s">
        <v>28</v>
      </c>
      <c r="I136" s="50" t="s">
        <v>28</v>
      </c>
    </row>
    <row r="137" spans="1:9" ht="12.75" x14ac:dyDescent="0.2">
      <c r="A137" s="163"/>
      <c r="B137" s="164" t="s">
        <v>101</v>
      </c>
      <c r="C137" s="164"/>
      <c r="D137" s="164"/>
      <c r="E137" s="164"/>
      <c r="F137" s="164"/>
      <c r="G137" s="164"/>
      <c r="H137" s="51">
        <v>0.05</v>
      </c>
      <c r="I137" s="22">
        <f>I131*H137</f>
        <v>173.15740010946911</v>
      </c>
    </row>
    <row r="138" spans="1:9" ht="12.75" x14ac:dyDescent="0.2">
      <c r="A138" s="146" t="s">
        <v>102</v>
      </c>
      <c r="B138" s="147"/>
      <c r="C138" s="147"/>
      <c r="D138" s="147"/>
      <c r="E138" s="147"/>
      <c r="F138" s="147"/>
      <c r="G138" s="147"/>
      <c r="H138" s="148"/>
      <c r="I138" s="22">
        <f>SUM(I127+I129+I133+I134+I137)</f>
        <v>593.68230218938152</v>
      </c>
    </row>
    <row r="139" spans="1:9" ht="12.75" x14ac:dyDescent="0.2">
      <c r="A139" s="137"/>
      <c r="B139" s="138"/>
      <c r="C139" s="138"/>
      <c r="D139" s="138"/>
      <c r="E139" s="138"/>
      <c r="F139" s="138"/>
      <c r="G139" s="138"/>
      <c r="H139" s="138"/>
      <c r="I139" s="139"/>
    </row>
    <row r="140" spans="1:9" ht="12.75" x14ac:dyDescent="0.2">
      <c r="A140" s="149" t="s">
        <v>103</v>
      </c>
      <c r="B140" s="149"/>
      <c r="C140" s="149"/>
      <c r="D140" s="149"/>
      <c r="E140" s="149"/>
      <c r="F140" s="149"/>
      <c r="G140" s="149"/>
      <c r="H140" s="52">
        <f>SUM(H133:H137)</f>
        <v>8.6499999999999994E-2</v>
      </c>
      <c r="I140" s="79">
        <f>I137+I134+I133</f>
        <v>299.56230218938157</v>
      </c>
    </row>
    <row r="141" spans="1:9" ht="12.75" x14ac:dyDescent="0.2">
      <c r="A141" s="150" t="s">
        <v>104</v>
      </c>
      <c r="B141" s="150"/>
      <c r="C141" s="151" t="s">
        <v>105</v>
      </c>
      <c r="D141" s="151"/>
      <c r="E141" s="151"/>
      <c r="F141" s="151"/>
      <c r="G141" s="151"/>
      <c r="H141" s="151"/>
      <c r="I141" s="152"/>
    </row>
    <row r="142" spans="1:9" ht="12.75" x14ac:dyDescent="0.2">
      <c r="A142" s="150"/>
      <c r="B142" s="150"/>
      <c r="C142" s="153" t="s">
        <v>106</v>
      </c>
      <c r="D142" s="153"/>
      <c r="E142" s="153"/>
      <c r="F142" s="153"/>
      <c r="G142" s="153"/>
      <c r="H142" s="153"/>
      <c r="I142" s="154"/>
    </row>
    <row r="143" spans="1:9" ht="12.75" x14ac:dyDescent="0.2">
      <c r="A143" s="150"/>
      <c r="B143" s="150"/>
      <c r="C143" s="155" t="s">
        <v>107</v>
      </c>
      <c r="D143" s="155"/>
      <c r="E143" s="155"/>
      <c r="F143" s="155"/>
      <c r="G143" s="155"/>
      <c r="H143" s="155"/>
      <c r="I143" s="156"/>
    </row>
    <row r="144" spans="1:9" x14ac:dyDescent="0.2">
      <c r="A144" s="132"/>
      <c r="B144" s="133"/>
      <c r="C144" s="133"/>
      <c r="D144" s="133"/>
      <c r="E144" s="133"/>
      <c r="F144" s="133"/>
      <c r="G144" s="133"/>
      <c r="H144" s="133"/>
      <c r="I144" s="133"/>
    </row>
    <row r="145" spans="1:9" ht="12.75" customHeight="1" x14ac:dyDescent="0.2">
      <c r="A145" s="134" t="s">
        <v>108</v>
      </c>
      <c r="B145" s="135"/>
      <c r="C145" s="135"/>
      <c r="D145" s="135"/>
      <c r="E145" s="135"/>
      <c r="F145" s="135"/>
      <c r="G145" s="135"/>
      <c r="H145" s="135"/>
      <c r="I145" s="136"/>
    </row>
    <row r="146" spans="1:9" ht="12.75" x14ac:dyDescent="0.2">
      <c r="A146" s="137"/>
      <c r="B146" s="138"/>
      <c r="C146" s="138"/>
      <c r="D146" s="138"/>
      <c r="E146" s="138"/>
      <c r="F146" s="138"/>
      <c r="G146" s="138"/>
      <c r="H146" s="138"/>
      <c r="I146" s="139"/>
    </row>
    <row r="147" spans="1:9" ht="12.75" customHeight="1" x14ac:dyDescent="0.2">
      <c r="A147" s="140" t="s">
        <v>109</v>
      </c>
      <c r="B147" s="141"/>
      <c r="C147" s="141"/>
      <c r="D147" s="141"/>
      <c r="E147" s="141"/>
      <c r="F147" s="141"/>
      <c r="G147" s="141"/>
      <c r="H147" s="141"/>
      <c r="I147" s="142"/>
    </row>
    <row r="148" spans="1:9" ht="12.75" customHeight="1" x14ac:dyDescent="0.2">
      <c r="A148" s="143" t="s">
        <v>110</v>
      </c>
      <c r="B148" s="144"/>
      <c r="C148" s="144"/>
      <c r="D148" s="144"/>
      <c r="E148" s="144"/>
      <c r="F148" s="144"/>
      <c r="G148" s="144"/>
      <c r="H148" s="145"/>
      <c r="I148" s="63" t="s">
        <v>27</v>
      </c>
    </row>
    <row r="149" spans="1:9" s="34" customFormat="1" ht="12.75" customHeight="1" x14ac:dyDescent="0.2">
      <c r="A149" s="54" t="s">
        <v>1</v>
      </c>
      <c r="B149" s="129" t="s">
        <v>111</v>
      </c>
      <c r="C149" s="130"/>
      <c r="D149" s="130"/>
      <c r="E149" s="130"/>
      <c r="F149" s="130"/>
      <c r="G149" s="130"/>
      <c r="H149" s="131"/>
      <c r="I149" s="76">
        <f>I34</f>
        <v>1448.7616</v>
      </c>
    </row>
    <row r="150" spans="1:9" ht="12.75" customHeight="1" x14ac:dyDescent="0.2">
      <c r="A150" s="54" t="s">
        <v>3</v>
      </c>
      <c r="B150" s="129" t="s">
        <v>112</v>
      </c>
      <c r="C150" s="130"/>
      <c r="D150" s="130"/>
      <c r="E150" s="130"/>
      <c r="F150" s="130"/>
      <c r="G150" s="130"/>
      <c r="H150" s="131"/>
      <c r="I150" s="76">
        <f>I47</f>
        <v>335.61410000000001</v>
      </c>
    </row>
    <row r="151" spans="1:9" ht="12.75" customHeight="1" x14ac:dyDescent="0.2">
      <c r="A151" s="54" t="s">
        <v>5</v>
      </c>
      <c r="B151" s="129" t="s">
        <v>113</v>
      </c>
      <c r="C151" s="130"/>
      <c r="D151" s="130"/>
      <c r="E151" s="130"/>
      <c r="F151" s="130"/>
      <c r="G151" s="130"/>
      <c r="H151" s="131"/>
      <c r="I151" s="76">
        <f>I57</f>
        <v>0</v>
      </c>
    </row>
    <row r="152" spans="1:9" ht="12.75" customHeight="1" x14ac:dyDescent="0.2">
      <c r="A152" s="54" t="s">
        <v>7</v>
      </c>
      <c r="B152" s="129" t="s">
        <v>81</v>
      </c>
      <c r="C152" s="130"/>
      <c r="D152" s="130"/>
      <c r="E152" s="130"/>
      <c r="F152" s="130"/>
      <c r="G152" s="130"/>
      <c r="H152" s="131"/>
      <c r="I152" s="76">
        <f>I123</f>
        <v>1085.0900000000001</v>
      </c>
    </row>
    <row r="153" spans="1:9" ht="12.75" customHeight="1" x14ac:dyDescent="0.2">
      <c r="A153" s="126" t="s">
        <v>114</v>
      </c>
      <c r="B153" s="127"/>
      <c r="C153" s="127"/>
      <c r="D153" s="127"/>
      <c r="E153" s="127"/>
      <c r="F153" s="127"/>
      <c r="G153" s="127"/>
      <c r="H153" s="128"/>
      <c r="I153" s="76">
        <f>SUM(I149:I152)</f>
        <v>2869.4657000000002</v>
      </c>
    </row>
    <row r="154" spans="1:9" ht="12.75" customHeight="1" x14ac:dyDescent="0.2">
      <c r="A154" s="55" t="s">
        <v>31</v>
      </c>
      <c r="B154" s="130" t="s">
        <v>115</v>
      </c>
      <c r="C154" s="130"/>
      <c r="D154" s="130"/>
      <c r="E154" s="130"/>
      <c r="F154" s="130"/>
      <c r="G154" s="130"/>
      <c r="H154" s="131"/>
      <c r="I154" s="76">
        <f>I138</f>
        <v>593.68230218938152</v>
      </c>
    </row>
    <row r="155" spans="1:9" ht="12.75" customHeight="1" x14ac:dyDescent="0.2">
      <c r="A155" s="126" t="s">
        <v>116</v>
      </c>
      <c r="B155" s="127"/>
      <c r="C155" s="127"/>
      <c r="D155" s="127"/>
      <c r="E155" s="127"/>
      <c r="F155" s="127"/>
      <c r="G155" s="127"/>
      <c r="H155" s="128"/>
      <c r="I155" s="76">
        <f>SUM(I153:I154)</f>
        <v>3463.1480021893817</v>
      </c>
    </row>
    <row r="156" spans="1:9" ht="12.75" customHeight="1" x14ac:dyDescent="0.2">
      <c r="A156" s="126" t="s">
        <v>125</v>
      </c>
      <c r="B156" s="127"/>
      <c r="C156" s="127"/>
      <c r="D156" s="127"/>
      <c r="E156" s="127"/>
      <c r="F156" s="127"/>
      <c r="G156" s="127"/>
      <c r="H156" s="128"/>
      <c r="I156" s="76">
        <f>I155*2</f>
        <v>6926.2960043787634</v>
      </c>
    </row>
    <row r="158" spans="1:9" x14ac:dyDescent="0.2">
      <c r="I158" s="80"/>
    </row>
  </sheetData>
  <mergeCells count="198">
    <mergeCell ref="B47:H47"/>
    <mergeCell ref="A48:I48"/>
    <mergeCell ref="B62:G62"/>
    <mergeCell ref="B20:G20"/>
    <mergeCell ref="H20:I20"/>
    <mergeCell ref="A21:I21"/>
    <mergeCell ref="A128:H128"/>
    <mergeCell ref="A61:I61"/>
    <mergeCell ref="A59:I59"/>
    <mergeCell ref="A58:I58"/>
    <mergeCell ref="A57:H57"/>
    <mergeCell ref="B56:H56"/>
    <mergeCell ref="B55:H55"/>
    <mergeCell ref="B45:H45"/>
    <mergeCell ref="B37:H37"/>
    <mergeCell ref="B40:G40"/>
    <mergeCell ref="B41:G41"/>
    <mergeCell ref="A49:I49"/>
    <mergeCell ref="A50:I50"/>
    <mergeCell ref="A51:I51"/>
    <mergeCell ref="B52:H52"/>
    <mergeCell ref="B53:H53"/>
    <mergeCell ref="B54:H54"/>
    <mergeCell ref="B42:H42"/>
    <mergeCell ref="B43:H43"/>
    <mergeCell ref="B44:H44"/>
    <mergeCell ref="B46:H46"/>
    <mergeCell ref="H17:I17"/>
    <mergeCell ref="B18:G18"/>
    <mergeCell ref="H18:I18"/>
    <mergeCell ref="B19:G19"/>
    <mergeCell ref="H19:I19"/>
    <mergeCell ref="A4:I4"/>
    <mergeCell ref="A5:I5"/>
    <mergeCell ref="B6:G6"/>
    <mergeCell ref="H6:I6"/>
    <mergeCell ref="B7:G7"/>
    <mergeCell ref="H7:I7"/>
    <mergeCell ref="B25:G25"/>
    <mergeCell ref="B26:H26"/>
    <mergeCell ref="A22:I22"/>
    <mergeCell ref="A23:I23"/>
    <mergeCell ref="A24:I24"/>
    <mergeCell ref="A16:I16"/>
    <mergeCell ref="B17:G17"/>
    <mergeCell ref="A1:I1"/>
    <mergeCell ref="A2:I2"/>
    <mergeCell ref="A3:I3"/>
    <mergeCell ref="A12:E12"/>
    <mergeCell ref="F12:G12"/>
    <mergeCell ref="H12:I12"/>
    <mergeCell ref="A13:I13"/>
    <mergeCell ref="A14:I14"/>
    <mergeCell ref="A15:I15"/>
    <mergeCell ref="B8:G8"/>
    <mergeCell ref="H8:I8"/>
    <mergeCell ref="B9:G9"/>
    <mergeCell ref="H9:I9"/>
    <mergeCell ref="A10:I10"/>
    <mergeCell ref="A11:E11"/>
    <mergeCell ref="F11:G11"/>
    <mergeCell ref="H11:I11"/>
    <mergeCell ref="BF37:BM37"/>
    <mergeCell ref="BN37:BU37"/>
    <mergeCell ref="BV37:CC37"/>
    <mergeCell ref="J37:Q37"/>
    <mergeCell ref="R37:Y37"/>
    <mergeCell ref="Z37:AG37"/>
    <mergeCell ref="HR37:HY37"/>
    <mergeCell ref="B27:G27"/>
    <mergeCell ref="B33:H33"/>
    <mergeCell ref="A34:H34"/>
    <mergeCell ref="A35:I35"/>
    <mergeCell ref="B28:G28"/>
    <mergeCell ref="B30:G30"/>
    <mergeCell ref="B32:G32"/>
    <mergeCell ref="B31:G31"/>
    <mergeCell ref="AH37:AO37"/>
    <mergeCell ref="B29:G29"/>
    <mergeCell ref="B36:H36"/>
    <mergeCell ref="HZ37:IG37"/>
    <mergeCell ref="IH37:IO37"/>
    <mergeCell ref="B38:G38"/>
    <mergeCell ref="B39:G39"/>
    <mergeCell ref="FV37:GC37"/>
    <mergeCell ref="GD37:GK37"/>
    <mergeCell ref="GL37:GS37"/>
    <mergeCell ref="GT37:HA37"/>
    <mergeCell ref="HB37:HI37"/>
    <mergeCell ref="HJ37:HQ37"/>
    <mergeCell ref="DZ37:EG37"/>
    <mergeCell ref="EH37:EO37"/>
    <mergeCell ref="EP37:EW37"/>
    <mergeCell ref="EX37:FE37"/>
    <mergeCell ref="FF37:FM37"/>
    <mergeCell ref="FN37:FU37"/>
    <mergeCell ref="CD37:CK37"/>
    <mergeCell ref="CL37:CS37"/>
    <mergeCell ref="CT37:DA37"/>
    <mergeCell ref="DB37:DI37"/>
    <mergeCell ref="DJ37:DQ37"/>
    <mergeCell ref="DR37:DY37"/>
    <mergeCell ref="AP37:AW37"/>
    <mergeCell ref="AX37:BE37"/>
    <mergeCell ref="B63:G63"/>
    <mergeCell ref="B64:G64"/>
    <mergeCell ref="B65:G65"/>
    <mergeCell ref="B66:G66"/>
    <mergeCell ref="B67:G67"/>
    <mergeCell ref="A75:I75"/>
    <mergeCell ref="B76:G76"/>
    <mergeCell ref="B77:G77"/>
    <mergeCell ref="A78:G78"/>
    <mergeCell ref="B79:G79"/>
    <mergeCell ref="A80:G80"/>
    <mergeCell ref="B68:G68"/>
    <mergeCell ref="B69:G69"/>
    <mergeCell ref="B70:G70"/>
    <mergeCell ref="A71:G71"/>
    <mergeCell ref="A73:I73"/>
    <mergeCell ref="A74:I74"/>
    <mergeCell ref="A87:I87"/>
    <mergeCell ref="A88:I88"/>
    <mergeCell ref="A89:I89"/>
    <mergeCell ref="B90:H90"/>
    <mergeCell ref="B91:G91"/>
    <mergeCell ref="B92:G92"/>
    <mergeCell ref="A81:I81"/>
    <mergeCell ref="A82:I82"/>
    <mergeCell ref="B83:H83"/>
    <mergeCell ref="B84:G84"/>
    <mergeCell ref="B85:G85"/>
    <mergeCell ref="A86:G86"/>
    <mergeCell ref="A99:I99"/>
    <mergeCell ref="A100:I100"/>
    <mergeCell ref="B101:H101"/>
    <mergeCell ref="B102:G102"/>
    <mergeCell ref="B103:G103"/>
    <mergeCell ref="B104:G104"/>
    <mergeCell ref="B93:G93"/>
    <mergeCell ref="B94:G94"/>
    <mergeCell ref="B95:G95"/>
    <mergeCell ref="B96:G96"/>
    <mergeCell ref="A97:G97"/>
    <mergeCell ref="A98:I98"/>
    <mergeCell ref="A111:I111"/>
    <mergeCell ref="A112:I112"/>
    <mergeCell ref="A113:I113"/>
    <mergeCell ref="A114:I114"/>
    <mergeCell ref="A115:I115"/>
    <mergeCell ref="B116:H116"/>
    <mergeCell ref="B105:G105"/>
    <mergeCell ref="B106:G106"/>
    <mergeCell ref="B107:G107"/>
    <mergeCell ref="A108:G108"/>
    <mergeCell ref="B109:G109"/>
    <mergeCell ref="A110:G110"/>
    <mergeCell ref="A123:G123"/>
    <mergeCell ref="A124:I124"/>
    <mergeCell ref="B125:G125"/>
    <mergeCell ref="A126:H126"/>
    <mergeCell ref="B127:G127"/>
    <mergeCell ref="B117:G117"/>
    <mergeCell ref="B118:G118"/>
    <mergeCell ref="B119:G119"/>
    <mergeCell ref="B120:G120"/>
    <mergeCell ref="B121:G121"/>
    <mergeCell ref="B122:G122"/>
    <mergeCell ref="A138:H138"/>
    <mergeCell ref="A139:I139"/>
    <mergeCell ref="A140:G140"/>
    <mergeCell ref="A141:B143"/>
    <mergeCell ref="C141:I141"/>
    <mergeCell ref="C142:I142"/>
    <mergeCell ref="C143:I143"/>
    <mergeCell ref="B129:G129"/>
    <mergeCell ref="A130:H130"/>
    <mergeCell ref="A131:A137"/>
    <mergeCell ref="B131:G131"/>
    <mergeCell ref="B132:G132"/>
    <mergeCell ref="B133:G133"/>
    <mergeCell ref="B134:G134"/>
    <mergeCell ref="B135:G135"/>
    <mergeCell ref="B136:G136"/>
    <mergeCell ref="B137:G137"/>
    <mergeCell ref="A156:H156"/>
    <mergeCell ref="B150:H150"/>
    <mergeCell ref="B151:H151"/>
    <mergeCell ref="B152:H152"/>
    <mergeCell ref="A153:H153"/>
    <mergeCell ref="B154:H154"/>
    <mergeCell ref="A155:H155"/>
    <mergeCell ref="A144:I144"/>
    <mergeCell ref="A145:I145"/>
    <mergeCell ref="A146:I146"/>
    <mergeCell ref="A147:I147"/>
    <mergeCell ref="A148:H148"/>
    <mergeCell ref="B149:H14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3"/>
  <sheetViews>
    <sheetView topLeftCell="A22" workbookViewId="0">
      <selection activeCell="B54" sqref="B54:H54"/>
    </sheetView>
  </sheetViews>
  <sheetFormatPr defaultRowHeight="12" x14ac:dyDescent="0.2"/>
  <cols>
    <col min="1" max="1" width="11.7109375" style="1" customWidth="1"/>
    <col min="2" max="2" width="9" style="1" customWidth="1"/>
    <col min="3" max="3" width="13.28515625" style="1" customWidth="1"/>
    <col min="4" max="4" width="12.28515625" style="1" customWidth="1"/>
    <col min="5" max="5" width="12.42578125" style="1" customWidth="1"/>
    <col min="6" max="6" width="11.28515625" style="1" customWidth="1"/>
    <col min="7" max="7" width="12.7109375" style="1" customWidth="1"/>
    <col min="8" max="8" width="10.140625" style="1" customWidth="1"/>
    <col min="9" max="9" width="15" style="34" customWidth="1"/>
    <col min="10" max="10" width="15" style="1" customWidth="1"/>
    <col min="11" max="11" width="13.5703125" style="1" customWidth="1"/>
    <col min="12" max="12" width="6.5703125" style="1" customWidth="1"/>
    <col min="13" max="14" width="9.28515625" style="1" customWidth="1"/>
    <col min="15" max="255" width="9.140625" style="1"/>
    <col min="256" max="256" width="11.7109375" style="1" customWidth="1"/>
    <col min="257" max="257" width="9" style="1" customWidth="1"/>
    <col min="258" max="258" width="13.28515625" style="1" customWidth="1"/>
    <col min="259" max="259" width="12.28515625" style="1" customWidth="1"/>
    <col min="260" max="260" width="12.42578125" style="1" customWidth="1"/>
    <col min="261" max="261" width="11.28515625" style="1" customWidth="1"/>
    <col min="262" max="262" width="16.85546875" style="1" customWidth="1"/>
    <col min="263" max="263" width="10.140625" style="1" customWidth="1"/>
    <col min="264" max="264" width="15" style="1" customWidth="1"/>
    <col min="265" max="265" width="10.7109375" style="1" customWidth="1"/>
    <col min="266" max="266" width="11.140625" style="1" customWidth="1"/>
    <col min="267" max="267" width="7.42578125" style="1" customWidth="1"/>
    <col min="268" max="268" width="6.5703125" style="1" customWidth="1"/>
    <col min="269" max="270" width="9.28515625" style="1" customWidth="1"/>
    <col min="271" max="511" width="9.140625" style="1"/>
    <col min="512" max="512" width="11.7109375" style="1" customWidth="1"/>
    <col min="513" max="513" width="9" style="1" customWidth="1"/>
    <col min="514" max="514" width="13.28515625" style="1" customWidth="1"/>
    <col min="515" max="515" width="12.28515625" style="1" customWidth="1"/>
    <col min="516" max="516" width="12.42578125" style="1" customWidth="1"/>
    <col min="517" max="517" width="11.28515625" style="1" customWidth="1"/>
    <col min="518" max="518" width="16.85546875" style="1" customWidth="1"/>
    <col min="519" max="519" width="10.140625" style="1" customWidth="1"/>
    <col min="520" max="520" width="15" style="1" customWidth="1"/>
    <col min="521" max="521" width="10.7109375" style="1" customWidth="1"/>
    <col min="522" max="522" width="11.140625" style="1" customWidth="1"/>
    <col min="523" max="523" width="7.42578125" style="1" customWidth="1"/>
    <col min="524" max="524" width="6.5703125" style="1" customWidth="1"/>
    <col min="525" max="526" width="9.28515625" style="1" customWidth="1"/>
    <col min="527" max="767" width="9.140625" style="1"/>
    <col min="768" max="768" width="11.7109375" style="1" customWidth="1"/>
    <col min="769" max="769" width="9" style="1" customWidth="1"/>
    <col min="770" max="770" width="13.28515625" style="1" customWidth="1"/>
    <col min="771" max="771" width="12.28515625" style="1" customWidth="1"/>
    <col min="772" max="772" width="12.42578125" style="1" customWidth="1"/>
    <col min="773" max="773" width="11.28515625" style="1" customWidth="1"/>
    <col min="774" max="774" width="16.85546875" style="1" customWidth="1"/>
    <col min="775" max="775" width="10.140625" style="1" customWidth="1"/>
    <col min="776" max="776" width="15" style="1" customWidth="1"/>
    <col min="777" max="777" width="10.7109375" style="1" customWidth="1"/>
    <col min="778" max="778" width="11.140625" style="1" customWidth="1"/>
    <col min="779" max="779" width="7.42578125" style="1" customWidth="1"/>
    <col min="780" max="780" width="6.5703125" style="1" customWidth="1"/>
    <col min="781" max="782" width="9.28515625" style="1" customWidth="1"/>
    <col min="783" max="1023" width="9.140625" style="1"/>
    <col min="1024" max="1024" width="11.7109375" style="1" customWidth="1"/>
    <col min="1025" max="1025" width="9" style="1" customWidth="1"/>
    <col min="1026" max="1026" width="13.28515625" style="1" customWidth="1"/>
    <col min="1027" max="1027" width="12.28515625" style="1" customWidth="1"/>
    <col min="1028" max="1028" width="12.42578125" style="1" customWidth="1"/>
    <col min="1029" max="1029" width="11.28515625" style="1" customWidth="1"/>
    <col min="1030" max="1030" width="16.85546875" style="1" customWidth="1"/>
    <col min="1031" max="1031" width="10.140625" style="1" customWidth="1"/>
    <col min="1032" max="1032" width="15" style="1" customWidth="1"/>
    <col min="1033" max="1033" width="10.7109375" style="1" customWidth="1"/>
    <col min="1034" max="1034" width="11.140625" style="1" customWidth="1"/>
    <col min="1035" max="1035" width="7.42578125" style="1" customWidth="1"/>
    <col min="1036" max="1036" width="6.5703125" style="1" customWidth="1"/>
    <col min="1037" max="1038" width="9.28515625" style="1" customWidth="1"/>
    <col min="1039" max="1279" width="9.140625" style="1"/>
    <col min="1280" max="1280" width="11.7109375" style="1" customWidth="1"/>
    <col min="1281" max="1281" width="9" style="1" customWidth="1"/>
    <col min="1282" max="1282" width="13.28515625" style="1" customWidth="1"/>
    <col min="1283" max="1283" width="12.28515625" style="1" customWidth="1"/>
    <col min="1284" max="1284" width="12.42578125" style="1" customWidth="1"/>
    <col min="1285" max="1285" width="11.28515625" style="1" customWidth="1"/>
    <col min="1286" max="1286" width="16.85546875" style="1" customWidth="1"/>
    <col min="1287" max="1287" width="10.140625" style="1" customWidth="1"/>
    <col min="1288" max="1288" width="15" style="1" customWidth="1"/>
    <col min="1289" max="1289" width="10.7109375" style="1" customWidth="1"/>
    <col min="1290" max="1290" width="11.140625" style="1" customWidth="1"/>
    <col min="1291" max="1291" width="7.42578125" style="1" customWidth="1"/>
    <col min="1292" max="1292" width="6.5703125" style="1" customWidth="1"/>
    <col min="1293" max="1294" width="9.28515625" style="1" customWidth="1"/>
    <col min="1295" max="1535" width="9.140625" style="1"/>
    <col min="1536" max="1536" width="11.7109375" style="1" customWidth="1"/>
    <col min="1537" max="1537" width="9" style="1" customWidth="1"/>
    <col min="1538" max="1538" width="13.28515625" style="1" customWidth="1"/>
    <col min="1539" max="1539" width="12.28515625" style="1" customWidth="1"/>
    <col min="1540" max="1540" width="12.42578125" style="1" customWidth="1"/>
    <col min="1541" max="1541" width="11.28515625" style="1" customWidth="1"/>
    <col min="1542" max="1542" width="16.85546875" style="1" customWidth="1"/>
    <col min="1543" max="1543" width="10.140625" style="1" customWidth="1"/>
    <col min="1544" max="1544" width="15" style="1" customWidth="1"/>
    <col min="1545" max="1545" width="10.7109375" style="1" customWidth="1"/>
    <col min="1546" max="1546" width="11.140625" style="1" customWidth="1"/>
    <col min="1547" max="1547" width="7.42578125" style="1" customWidth="1"/>
    <col min="1548" max="1548" width="6.5703125" style="1" customWidth="1"/>
    <col min="1549" max="1550" width="9.28515625" style="1" customWidth="1"/>
    <col min="1551" max="1791" width="9.140625" style="1"/>
    <col min="1792" max="1792" width="11.7109375" style="1" customWidth="1"/>
    <col min="1793" max="1793" width="9" style="1" customWidth="1"/>
    <col min="1794" max="1794" width="13.28515625" style="1" customWidth="1"/>
    <col min="1795" max="1795" width="12.28515625" style="1" customWidth="1"/>
    <col min="1796" max="1796" width="12.42578125" style="1" customWidth="1"/>
    <col min="1797" max="1797" width="11.28515625" style="1" customWidth="1"/>
    <col min="1798" max="1798" width="16.85546875" style="1" customWidth="1"/>
    <col min="1799" max="1799" width="10.140625" style="1" customWidth="1"/>
    <col min="1800" max="1800" width="15" style="1" customWidth="1"/>
    <col min="1801" max="1801" width="10.7109375" style="1" customWidth="1"/>
    <col min="1802" max="1802" width="11.140625" style="1" customWidth="1"/>
    <col min="1803" max="1803" width="7.42578125" style="1" customWidth="1"/>
    <col min="1804" max="1804" width="6.5703125" style="1" customWidth="1"/>
    <col min="1805" max="1806" width="9.28515625" style="1" customWidth="1"/>
    <col min="1807" max="2047" width="9.140625" style="1"/>
    <col min="2048" max="2048" width="11.7109375" style="1" customWidth="1"/>
    <col min="2049" max="2049" width="9" style="1" customWidth="1"/>
    <col min="2050" max="2050" width="13.28515625" style="1" customWidth="1"/>
    <col min="2051" max="2051" width="12.28515625" style="1" customWidth="1"/>
    <col min="2052" max="2052" width="12.42578125" style="1" customWidth="1"/>
    <col min="2053" max="2053" width="11.28515625" style="1" customWidth="1"/>
    <col min="2054" max="2054" width="16.85546875" style="1" customWidth="1"/>
    <col min="2055" max="2055" width="10.140625" style="1" customWidth="1"/>
    <col min="2056" max="2056" width="15" style="1" customWidth="1"/>
    <col min="2057" max="2057" width="10.7109375" style="1" customWidth="1"/>
    <col min="2058" max="2058" width="11.140625" style="1" customWidth="1"/>
    <col min="2059" max="2059" width="7.42578125" style="1" customWidth="1"/>
    <col min="2060" max="2060" width="6.5703125" style="1" customWidth="1"/>
    <col min="2061" max="2062" width="9.28515625" style="1" customWidth="1"/>
    <col min="2063" max="2303" width="9.140625" style="1"/>
    <col min="2304" max="2304" width="11.7109375" style="1" customWidth="1"/>
    <col min="2305" max="2305" width="9" style="1" customWidth="1"/>
    <col min="2306" max="2306" width="13.28515625" style="1" customWidth="1"/>
    <col min="2307" max="2307" width="12.28515625" style="1" customWidth="1"/>
    <col min="2308" max="2308" width="12.42578125" style="1" customWidth="1"/>
    <col min="2309" max="2309" width="11.28515625" style="1" customWidth="1"/>
    <col min="2310" max="2310" width="16.85546875" style="1" customWidth="1"/>
    <col min="2311" max="2311" width="10.140625" style="1" customWidth="1"/>
    <col min="2312" max="2312" width="15" style="1" customWidth="1"/>
    <col min="2313" max="2313" width="10.7109375" style="1" customWidth="1"/>
    <col min="2314" max="2314" width="11.140625" style="1" customWidth="1"/>
    <col min="2315" max="2315" width="7.42578125" style="1" customWidth="1"/>
    <col min="2316" max="2316" width="6.5703125" style="1" customWidth="1"/>
    <col min="2317" max="2318" width="9.28515625" style="1" customWidth="1"/>
    <col min="2319" max="2559" width="9.140625" style="1"/>
    <col min="2560" max="2560" width="11.7109375" style="1" customWidth="1"/>
    <col min="2561" max="2561" width="9" style="1" customWidth="1"/>
    <col min="2562" max="2562" width="13.28515625" style="1" customWidth="1"/>
    <col min="2563" max="2563" width="12.28515625" style="1" customWidth="1"/>
    <col min="2564" max="2564" width="12.42578125" style="1" customWidth="1"/>
    <col min="2565" max="2565" width="11.28515625" style="1" customWidth="1"/>
    <col min="2566" max="2566" width="16.85546875" style="1" customWidth="1"/>
    <col min="2567" max="2567" width="10.140625" style="1" customWidth="1"/>
    <col min="2568" max="2568" width="15" style="1" customWidth="1"/>
    <col min="2569" max="2569" width="10.7109375" style="1" customWidth="1"/>
    <col min="2570" max="2570" width="11.140625" style="1" customWidth="1"/>
    <col min="2571" max="2571" width="7.42578125" style="1" customWidth="1"/>
    <col min="2572" max="2572" width="6.5703125" style="1" customWidth="1"/>
    <col min="2573" max="2574" width="9.28515625" style="1" customWidth="1"/>
    <col min="2575" max="2815" width="9.140625" style="1"/>
    <col min="2816" max="2816" width="11.7109375" style="1" customWidth="1"/>
    <col min="2817" max="2817" width="9" style="1" customWidth="1"/>
    <col min="2818" max="2818" width="13.28515625" style="1" customWidth="1"/>
    <col min="2819" max="2819" width="12.28515625" style="1" customWidth="1"/>
    <col min="2820" max="2820" width="12.42578125" style="1" customWidth="1"/>
    <col min="2821" max="2821" width="11.28515625" style="1" customWidth="1"/>
    <col min="2822" max="2822" width="16.85546875" style="1" customWidth="1"/>
    <col min="2823" max="2823" width="10.140625" style="1" customWidth="1"/>
    <col min="2824" max="2824" width="15" style="1" customWidth="1"/>
    <col min="2825" max="2825" width="10.7109375" style="1" customWidth="1"/>
    <col min="2826" max="2826" width="11.140625" style="1" customWidth="1"/>
    <col min="2827" max="2827" width="7.42578125" style="1" customWidth="1"/>
    <col min="2828" max="2828" width="6.5703125" style="1" customWidth="1"/>
    <col min="2829" max="2830" width="9.28515625" style="1" customWidth="1"/>
    <col min="2831" max="3071" width="9.140625" style="1"/>
    <col min="3072" max="3072" width="11.7109375" style="1" customWidth="1"/>
    <col min="3073" max="3073" width="9" style="1" customWidth="1"/>
    <col min="3074" max="3074" width="13.28515625" style="1" customWidth="1"/>
    <col min="3075" max="3075" width="12.28515625" style="1" customWidth="1"/>
    <col min="3076" max="3076" width="12.42578125" style="1" customWidth="1"/>
    <col min="3077" max="3077" width="11.28515625" style="1" customWidth="1"/>
    <col min="3078" max="3078" width="16.85546875" style="1" customWidth="1"/>
    <col min="3079" max="3079" width="10.140625" style="1" customWidth="1"/>
    <col min="3080" max="3080" width="15" style="1" customWidth="1"/>
    <col min="3081" max="3081" width="10.7109375" style="1" customWidth="1"/>
    <col min="3082" max="3082" width="11.140625" style="1" customWidth="1"/>
    <col min="3083" max="3083" width="7.42578125" style="1" customWidth="1"/>
    <col min="3084" max="3084" width="6.5703125" style="1" customWidth="1"/>
    <col min="3085" max="3086" width="9.28515625" style="1" customWidth="1"/>
    <col min="3087" max="3327" width="9.140625" style="1"/>
    <col min="3328" max="3328" width="11.7109375" style="1" customWidth="1"/>
    <col min="3329" max="3329" width="9" style="1" customWidth="1"/>
    <col min="3330" max="3330" width="13.28515625" style="1" customWidth="1"/>
    <col min="3331" max="3331" width="12.28515625" style="1" customWidth="1"/>
    <col min="3332" max="3332" width="12.42578125" style="1" customWidth="1"/>
    <col min="3333" max="3333" width="11.28515625" style="1" customWidth="1"/>
    <col min="3334" max="3334" width="16.85546875" style="1" customWidth="1"/>
    <col min="3335" max="3335" width="10.140625" style="1" customWidth="1"/>
    <col min="3336" max="3336" width="15" style="1" customWidth="1"/>
    <col min="3337" max="3337" width="10.7109375" style="1" customWidth="1"/>
    <col min="3338" max="3338" width="11.140625" style="1" customWidth="1"/>
    <col min="3339" max="3339" width="7.42578125" style="1" customWidth="1"/>
    <col min="3340" max="3340" width="6.5703125" style="1" customWidth="1"/>
    <col min="3341" max="3342" width="9.28515625" style="1" customWidth="1"/>
    <col min="3343" max="3583" width="9.140625" style="1"/>
    <col min="3584" max="3584" width="11.7109375" style="1" customWidth="1"/>
    <col min="3585" max="3585" width="9" style="1" customWidth="1"/>
    <col min="3586" max="3586" width="13.28515625" style="1" customWidth="1"/>
    <col min="3587" max="3587" width="12.28515625" style="1" customWidth="1"/>
    <col min="3588" max="3588" width="12.42578125" style="1" customWidth="1"/>
    <col min="3589" max="3589" width="11.28515625" style="1" customWidth="1"/>
    <col min="3590" max="3590" width="16.85546875" style="1" customWidth="1"/>
    <col min="3591" max="3591" width="10.140625" style="1" customWidth="1"/>
    <col min="3592" max="3592" width="15" style="1" customWidth="1"/>
    <col min="3593" max="3593" width="10.7109375" style="1" customWidth="1"/>
    <col min="3594" max="3594" width="11.140625" style="1" customWidth="1"/>
    <col min="3595" max="3595" width="7.42578125" style="1" customWidth="1"/>
    <col min="3596" max="3596" width="6.5703125" style="1" customWidth="1"/>
    <col min="3597" max="3598" width="9.28515625" style="1" customWidth="1"/>
    <col min="3599" max="3839" width="9.140625" style="1"/>
    <col min="3840" max="3840" width="11.7109375" style="1" customWidth="1"/>
    <col min="3841" max="3841" width="9" style="1" customWidth="1"/>
    <col min="3842" max="3842" width="13.28515625" style="1" customWidth="1"/>
    <col min="3843" max="3843" width="12.28515625" style="1" customWidth="1"/>
    <col min="3844" max="3844" width="12.42578125" style="1" customWidth="1"/>
    <col min="3845" max="3845" width="11.28515625" style="1" customWidth="1"/>
    <col min="3846" max="3846" width="16.85546875" style="1" customWidth="1"/>
    <col min="3847" max="3847" width="10.140625" style="1" customWidth="1"/>
    <col min="3848" max="3848" width="15" style="1" customWidth="1"/>
    <col min="3849" max="3849" width="10.7109375" style="1" customWidth="1"/>
    <col min="3850" max="3850" width="11.140625" style="1" customWidth="1"/>
    <col min="3851" max="3851" width="7.42578125" style="1" customWidth="1"/>
    <col min="3852" max="3852" width="6.5703125" style="1" customWidth="1"/>
    <col min="3853" max="3854" width="9.28515625" style="1" customWidth="1"/>
    <col min="3855" max="4095" width="9.140625" style="1"/>
    <col min="4096" max="4096" width="11.7109375" style="1" customWidth="1"/>
    <col min="4097" max="4097" width="9" style="1" customWidth="1"/>
    <col min="4098" max="4098" width="13.28515625" style="1" customWidth="1"/>
    <col min="4099" max="4099" width="12.28515625" style="1" customWidth="1"/>
    <col min="4100" max="4100" width="12.42578125" style="1" customWidth="1"/>
    <col min="4101" max="4101" width="11.28515625" style="1" customWidth="1"/>
    <col min="4102" max="4102" width="16.85546875" style="1" customWidth="1"/>
    <col min="4103" max="4103" width="10.140625" style="1" customWidth="1"/>
    <col min="4104" max="4104" width="15" style="1" customWidth="1"/>
    <col min="4105" max="4105" width="10.7109375" style="1" customWidth="1"/>
    <col min="4106" max="4106" width="11.140625" style="1" customWidth="1"/>
    <col min="4107" max="4107" width="7.42578125" style="1" customWidth="1"/>
    <col min="4108" max="4108" width="6.5703125" style="1" customWidth="1"/>
    <col min="4109" max="4110" width="9.28515625" style="1" customWidth="1"/>
    <col min="4111" max="4351" width="9.140625" style="1"/>
    <col min="4352" max="4352" width="11.7109375" style="1" customWidth="1"/>
    <col min="4353" max="4353" width="9" style="1" customWidth="1"/>
    <col min="4354" max="4354" width="13.28515625" style="1" customWidth="1"/>
    <col min="4355" max="4355" width="12.28515625" style="1" customWidth="1"/>
    <col min="4356" max="4356" width="12.42578125" style="1" customWidth="1"/>
    <col min="4357" max="4357" width="11.28515625" style="1" customWidth="1"/>
    <col min="4358" max="4358" width="16.85546875" style="1" customWidth="1"/>
    <col min="4359" max="4359" width="10.140625" style="1" customWidth="1"/>
    <col min="4360" max="4360" width="15" style="1" customWidth="1"/>
    <col min="4361" max="4361" width="10.7109375" style="1" customWidth="1"/>
    <col min="4362" max="4362" width="11.140625" style="1" customWidth="1"/>
    <col min="4363" max="4363" width="7.42578125" style="1" customWidth="1"/>
    <col min="4364" max="4364" width="6.5703125" style="1" customWidth="1"/>
    <col min="4365" max="4366" width="9.28515625" style="1" customWidth="1"/>
    <col min="4367" max="4607" width="9.140625" style="1"/>
    <col min="4608" max="4608" width="11.7109375" style="1" customWidth="1"/>
    <col min="4609" max="4609" width="9" style="1" customWidth="1"/>
    <col min="4610" max="4610" width="13.28515625" style="1" customWidth="1"/>
    <col min="4611" max="4611" width="12.28515625" style="1" customWidth="1"/>
    <col min="4612" max="4612" width="12.42578125" style="1" customWidth="1"/>
    <col min="4613" max="4613" width="11.28515625" style="1" customWidth="1"/>
    <col min="4614" max="4614" width="16.85546875" style="1" customWidth="1"/>
    <col min="4615" max="4615" width="10.140625" style="1" customWidth="1"/>
    <col min="4616" max="4616" width="15" style="1" customWidth="1"/>
    <col min="4617" max="4617" width="10.7109375" style="1" customWidth="1"/>
    <col min="4618" max="4618" width="11.140625" style="1" customWidth="1"/>
    <col min="4619" max="4619" width="7.42578125" style="1" customWidth="1"/>
    <col min="4620" max="4620" width="6.5703125" style="1" customWidth="1"/>
    <col min="4621" max="4622" width="9.28515625" style="1" customWidth="1"/>
    <col min="4623" max="4863" width="9.140625" style="1"/>
    <col min="4864" max="4864" width="11.7109375" style="1" customWidth="1"/>
    <col min="4865" max="4865" width="9" style="1" customWidth="1"/>
    <col min="4866" max="4866" width="13.28515625" style="1" customWidth="1"/>
    <col min="4867" max="4867" width="12.28515625" style="1" customWidth="1"/>
    <col min="4868" max="4868" width="12.42578125" style="1" customWidth="1"/>
    <col min="4869" max="4869" width="11.28515625" style="1" customWidth="1"/>
    <col min="4870" max="4870" width="16.85546875" style="1" customWidth="1"/>
    <col min="4871" max="4871" width="10.140625" style="1" customWidth="1"/>
    <col min="4872" max="4872" width="15" style="1" customWidth="1"/>
    <col min="4873" max="4873" width="10.7109375" style="1" customWidth="1"/>
    <col min="4874" max="4874" width="11.140625" style="1" customWidth="1"/>
    <col min="4875" max="4875" width="7.42578125" style="1" customWidth="1"/>
    <col min="4876" max="4876" width="6.5703125" style="1" customWidth="1"/>
    <col min="4877" max="4878" width="9.28515625" style="1" customWidth="1"/>
    <col min="4879" max="5119" width="9.140625" style="1"/>
    <col min="5120" max="5120" width="11.7109375" style="1" customWidth="1"/>
    <col min="5121" max="5121" width="9" style="1" customWidth="1"/>
    <col min="5122" max="5122" width="13.28515625" style="1" customWidth="1"/>
    <col min="5123" max="5123" width="12.28515625" style="1" customWidth="1"/>
    <col min="5124" max="5124" width="12.42578125" style="1" customWidth="1"/>
    <col min="5125" max="5125" width="11.28515625" style="1" customWidth="1"/>
    <col min="5126" max="5126" width="16.85546875" style="1" customWidth="1"/>
    <col min="5127" max="5127" width="10.140625" style="1" customWidth="1"/>
    <col min="5128" max="5128" width="15" style="1" customWidth="1"/>
    <col min="5129" max="5129" width="10.7109375" style="1" customWidth="1"/>
    <col min="5130" max="5130" width="11.140625" style="1" customWidth="1"/>
    <col min="5131" max="5131" width="7.42578125" style="1" customWidth="1"/>
    <col min="5132" max="5132" width="6.5703125" style="1" customWidth="1"/>
    <col min="5133" max="5134" width="9.28515625" style="1" customWidth="1"/>
    <col min="5135" max="5375" width="9.140625" style="1"/>
    <col min="5376" max="5376" width="11.7109375" style="1" customWidth="1"/>
    <col min="5377" max="5377" width="9" style="1" customWidth="1"/>
    <col min="5378" max="5378" width="13.28515625" style="1" customWidth="1"/>
    <col min="5379" max="5379" width="12.28515625" style="1" customWidth="1"/>
    <col min="5380" max="5380" width="12.42578125" style="1" customWidth="1"/>
    <col min="5381" max="5381" width="11.28515625" style="1" customWidth="1"/>
    <col min="5382" max="5382" width="16.85546875" style="1" customWidth="1"/>
    <col min="5383" max="5383" width="10.140625" style="1" customWidth="1"/>
    <col min="5384" max="5384" width="15" style="1" customWidth="1"/>
    <col min="5385" max="5385" width="10.7109375" style="1" customWidth="1"/>
    <col min="5386" max="5386" width="11.140625" style="1" customWidth="1"/>
    <col min="5387" max="5387" width="7.42578125" style="1" customWidth="1"/>
    <col min="5388" max="5388" width="6.5703125" style="1" customWidth="1"/>
    <col min="5389" max="5390" width="9.28515625" style="1" customWidth="1"/>
    <col min="5391" max="5631" width="9.140625" style="1"/>
    <col min="5632" max="5632" width="11.7109375" style="1" customWidth="1"/>
    <col min="5633" max="5633" width="9" style="1" customWidth="1"/>
    <col min="5634" max="5634" width="13.28515625" style="1" customWidth="1"/>
    <col min="5635" max="5635" width="12.28515625" style="1" customWidth="1"/>
    <col min="5636" max="5636" width="12.42578125" style="1" customWidth="1"/>
    <col min="5637" max="5637" width="11.28515625" style="1" customWidth="1"/>
    <col min="5638" max="5638" width="16.85546875" style="1" customWidth="1"/>
    <col min="5639" max="5639" width="10.140625" style="1" customWidth="1"/>
    <col min="5640" max="5640" width="15" style="1" customWidth="1"/>
    <col min="5641" max="5641" width="10.7109375" style="1" customWidth="1"/>
    <col min="5642" max="5642" width="11.140625" style="1" customWidth="1"/>
    <col min="5643" max="5643" width="7.42578125" style="1" customWidth="1"/>
    <col min="5644" max="5644" width="6.5703125" style="1" customWidth="1"/>
    <col min="5645" max="5646" width="9.28515625" style="1" customWidth="1"/>
    <col min="5647" max="5887" width="9.140625" style="1"/>
    <col min="5888" max="5888" width="11.7109375" style="1" customWidth="1"/>
    <col min="5889" max="5889" width="9" style="1" customWidth="1"/>
    <col min="5890" max="5890" width="13.28515625" style="1" customWidth="1"/>
    <col min="5891" max="5891" width="12.28515625" style="1" customWidth="1"/>
    <col min="5892" max="5892" width="12.42578125" style="1" customWidth="1"/>
    <col min="5893" max="5893" width="11.28515625" style="1" customWidth="1"/>
    <col min="5894" max="5894" width="16.85546875" style="1" customWidth="1"/>
    <col min="5895" max="5895" width="10.140625" style="1" customWidth="1"/>
    <col min="5896" max="5896" width="15" style="1" customWidth="1"/>
    <col min="5897" max="5897" width="10.7109375" style="1" customWidth="1"/>
    <col min="5898" max="5898" width="11.140625" style="1" customWidth="1"/>
    <col min="5899" max="5899" width="7.42578125" style="1" customWidth="1"/>
    <col min="5900" max="5900" width="6.5703125" style="1" customWidth="1"/>
    <col min="5901" max="5902" width="9.28515625" style="1" customWidth="1"/>
    <col min="5903" max="6143" width="9.140625" style="1"/>
    <col min="6144" max="6144" width="11.7109375" style="1" customWidth="1"/>
    <col min="6145" max="6145" width="9" style="1" customWidth="1"/>
    <col min="6146" max="6146" width="13.28515625" style="1" customWidth="1"/>
    <col min="6147" max="6147" width="12.28515625" style="1" customWidth="1"/>
    <col min="6148" max="6148" width="12.42578125" style="1" customWidth="1"/>
    <col min="6149" max="6149" width="11.28515625" style="1" customWidth="1"/>
    <col min="6150" max="6150" width="16.85546875" style="1" customWidth="1"/>
    <col min="6151" max="6151" width="10.140625" style="1" customWidth="1"/>
    <col min="6152" max="6152" width="15" style="1" customWidth="1"/>
    <col min="6153" max="6153" width="10.7109375" style="1" customWidth="1"/>
    <col min="6154" max="6154" width="11.140625" style="1" customWidth="1"/>
    <col min="6155" max="6155" width="7.42578125" style="1" customWidth="1"/>
    <col min="6156" max="6156" width="6.5703125" style="1" customWidth="1"/>
    <col min="6157" max="6158" width="9.28515625" style="1" customWidth="1"/>
    <col min="6159" max="6399" width="9.140625" style="1"/>
    <col min="6400" max="6400" width="11.7109375" style="1" customWidth="1"/>
    <col min="6401" max="6401" width="9" style="1" customWidth="1"/>
    <col min="6402" max="6402" width="13.28515625" style="1" customWidth="1"/>
    <col min="6403" max="6403" width="12.28515625" style="1" customWidth="1"/>
    <col min="6404" max="6404" width="12.42578125" style="1" customWidth="1"/>
    <col min="6405" max="6405" width="11.28515625" style="1" customWidth="1"/>
    <col min="6406" max="6406" width="16.85546875" style="1" customWidth="1"/>
    <col min="6407" max="6407" width="10.140625" style="1" customWidth="1"/>
    <col min="6408" max="6408" width="15" style="1" customWidth="1"/>
    <col min="6409" max="6409" width="10.7109375" style="1" customWidth="1"/>
    <col min="6410" max="6410" width="11.140625" style="1" customWidth="1"/>
    <col min="6411" max="6411" width="7.42578125" style="1" customWidth="1"/>
    <col min="6412" max="6412" width="6.5703125" style="1" customWidth="1"/>
    <col min="6413" max="6414" width="9.28515625" style="1" customWidth="1"/>
    <col min="6415" max="6655" width="9.140625" style="1"/>
    <col min="6656" max="6656" width="11.7109375" style="1" customWidth="1"/>
    <col min="6657" max="6657" width="9" style="1" customWidth="1"/>
    <col min="6658" max="6658" width="13.28515625" style="1" customWidth="1"/>
    <col min="6659" max="6659" width="12.28515625" style="1" customWidth="1"/>
    <col min="6660" max="6660" width="12.42578125" style="1" customWidth="1"/>
    <col min="6661" max="6661" width="11.28515625" style="1" customWidth="1"/>
    <col min="6662" max="6662" width="16.85546875" style="1" customWidth="1"/>
    <col min="6663" max="6663" width="10.140625" style="1" customWidth="1"/>
    <col min="6664" max="6664" width="15" style="1" customWidth="1"/>
    <col min="6665" max="6665" width="10.7109375" style="1" customWidth="1"/>
    <col min="6666" max="6666" width="11.140625" style="1" customWidth="1"/>
    <col min="6667" max="6667" width="7.42578125" style="1" customWidth="1"/>
    <col min="6668" max="6668" width="6.5703125" style="1" customWidth="1"/>
    <col min="6669" max="6670" width="9.28515625" style="1" customWidth="1"/>
    <col min="6671" max="6911" width="9.140625" style="1"/>
    <col min="6912" max="6912" width="11.7109375" style="1" customWidth="1"/>
    <col min="6913" max="6913" width="9" style="1" customWidth="1"/>
    <col min="6914" max="6914" width="13.28515625" style="1" customWidth="1"/>
    <col min="6915" max="6915" width="12.28515625" style="1" customWidth="1"/>
    <col min="6916" max="6916" width="12.42578125" style="1" customWidth="1"/>
    <col min="6917" max="6917" width="11.28515625" style="1" customWidth="1"/>
    <col min="6918" max="6918" width="16.85546875" style="1" customWidth="1"/>
    <col min="6919" max="6919" width="10.140625" style="1" customWidth="1"/>
    <col min="6920" max="6920" width="15" style="1" customWidth="1"/>
    <col min="6921" max="6921" width="10.7109375" style="1" customWidth="1"/>
    <col min="6922" max="6922" width="11.140625" style="1" customWidth="1"/>
    <col min="6923" max="6923" width="7.42578125" style="1" customWidth="1"/>
    <col min="6924" max="6924" width="6.5703125" style="1" customWidth="1"/>
    <col min="6925" max="6926" width="9.28515625" style="1" customWidth="1"/>
    <col min="6927" max="7167" width="9.140625" style="1"/>
    <col min="7168" max="7168" width="11.7109375" style="1" customWidth="1"/>
    <col min="7169" max="7169" width="9" style="1" customWidth="1"/>
    <col min="7170" max="7170" width="13.28515625" style="1" customWidth="1"/>
    <col min="7171" max="7171" width="12.28515625" style="1" customWidth="1"/>
    <col min="7172" max="7172" width="12.42578125" style="1" customWidth="1"/>
    <col min="7173" max="7173" width="11.28515625" style="1" customWidth="1"/>
    <col min="7174" max="7174" width="16.85546875" style="1" customWidth="1"/>
    <col min="7175" max="7175" width="10.140625" style="1" customWidth="1"/>
    <col min="7176" max="7176" width="15" style="1" customWidth="1"/>
    <col min="7177" max="7177" width="10.7109375" style="1" customWidth="1"/>
    <col min="7178" max="7178" width="11.140625" style="1" customWidth="1"/>
    <col min="7179" max="7179" width="7.42578125" style="1" customWidth="1"/>
    <col min="7180" max="7180" width="6.5703125" style="1" customWidth="1"/>
    <col min="7181" max="7182" width="9.28515625" style="1" customWidth="1"/>
    <col min="7183" max="7423" width="9.140625" style="1"/>
    <col min="7424" max="7424" width="11.7109375" style="1" customWidth="1"/>
    <col min="7425" max="7425" width="9" style="1" customWidth="1"/>
    <col min="7426" max="7426" width="13.28515625" style="1" customWidth="1"/>
    <col min="7427" max="7427" width="12.28515625" style="1" customWidth="1"/>
    <col min="7428" max="7428" width="12.42578125" style="1" customWidth="1"/>
    <col min="7429" max="7429" width="11.28515625" style="1" customWidth="1"/>
    <col min="7430" max="7430" width="16.85546875" style="1" customWidth="1"/>
    <col min="7431" max="7431" width="10.140625" style="1" customWidth="1"/>
    <col min="7432" max="7432" width="15" style="1" customWidth="1"/>
    <col min="7433" max="7433" width="10.7109375" style="1" customWidth="1"/>
    <col min="7434" max="7434" width="11.140625" style="1" customWidth="1"/>
    <col min="7435" max="7435" width="7.42578125" style="1" customWidth="1"/>
    <col min="7436" max="7436" width="6.5703125" style="1" customWidth="1"/>
    <col min="7437" max="7438" width="9.28515625" style="1" customWidth="1"/>
    <col min="7439" max="7679" width="9.140625" style="1"/>
    <col min="7680" max="7680" width="11.7109375" style="1" customWidth="1"/>
    <col min="7681" max="7681" width="9" style="1" customWidth="1"/>
    <col min="7682" max="7682" width="13.28515625" style="1" customWidth="1"/>
    <col min="7683" max="7683" width="12.28515625" style="1" customWidth="1"/>
    <col min="7684" max="7684" width="12.42578125" style="1" customWidth="1"/>
    <col min="7685" max="7685" width="11.28515625" style="1" customWidth="1"/>
    <col min="7686" max="7686" width="16.85546875" style="1" customWidth="1"/>
    <col min="7687" max="7687" width="10.140625" style="1" customWidth="1"/>
    <col min="7688" max="7688" width="15" style="1" customWidth="1"/>
    <col min="7689" max="7689" width="10.7109375" style="1" customWidth="1"/>
    <col min="7690" max="7690" width="11.140625" style="1" customWidth="1"/>
    <col min="7691" max="7691" width="7.42578125" style="1" customWidth="1"/>
    <col min="7692" max="7692" width="6.5703125" style="1" customWidth="1"/>
    <col min="7693" max="7694" width="9.28515625" style="1" customWidth="1"/>
    <col min="7695" max="7935" width="9.140625" style="1"/>
    <col min="7936" max="7936" width="11.7109375" style="1" customWidth="1"/>
    <col min="7937" max="7937" width="9" style="1" customWidth="1"/>
    <col min="7938" max="7938" width="13.28515625" style="1" customWidth="1"/>
    <col min="7939" max="7939" width="12.28515625" style="1" customWidth="1"/>
    <col min="7940" max="7940" width="12.42578125" style="1" customWidth="1"/>
    <col min="7941" max="7941" width="11.28515625" style="1" customWidth="1"/>
    <col min="7942" max="7942" width="16.85546875" style="1" customWidth="1"/>
    <col min="7943" max="7943" width="10.140625" style="1" customWidth="1"/>
    <col min="7944" max="7944" width="15" style="1" customWidth="1"/>
    <col min="7945" max="7945" width="10.7109375" style="1" customWidth="1"/>
    <col min="7946" max="7946" width="11.140625" style="1" customWidth="1"/>
    <col min="7947" max="7947" width="7.42578125" style="1" customWidth="1"/>
    <col min="7948" max="7948" width="6.5703125" style="1" customWidth="1"/>
    <col min="7949" max="7950" width="9.28515625" style="1" customWidth="1"/>
    <col min="7951" max="8191" width="9.140625" style="1"/>
    <col min="8192" max="8192" width="11.7109375" style="1" customWidth="1"/>
    <col min="8193" max="8193" width="9" style="1" customWidth="1"/>
    <col min="8194" max="8194" width="13.28515625" style="1" customWidth="1"/>
    <col min="8195" max="8195" width="12.28515625" style="1" customWidth="1"/>
    <col min="8196" max="8196" width="12.42578125" style="1" customWidth="1"/>
    <col min="8197" max="8197" width="11.28515625" style="1" customWidth="1"/>
    <col min="8198" max="8198" width="16.85546875" style="1" customWidth="1"/>
    <col min="8199" max="8199" width="10.140625" style="1" customWidth="1"/>
    <col min="8200" max="8200" width="15" style="1" customWidth="1"/>
    <col min="8201" max="8201" width="10.7109375" style="1" customWidth="1"/>
    <col min="8202" max="8202" width="11.140625" style="1" customWidth="1"/>
    <col min="8203" max="8203" width="7.42578125" style="1" customWidth="1"/>
    <col min="8204" max="8204" width="6.5703125" style="1" customWidth="1"/>
    <col min="8205" max="8206" width="9.28515625" style="1" customWidth="1"/>
    <col min="8207" max="8447" width="9.140625" style="1"/>
    <col min="8448" max="8448" width="11.7109375" style="1" customWidth="1"/>
    <col min="8449" max="8449" width="9" style="1" customWidth="1"/>
    <col min="8450" max="8450" width="13.28515625" style="1" customWidth="1"/>
    <col min="8451" max="8451" width="12.28515625" style="1" customWidth="1"/>
    <col min="8452" max="8452" width="12.42578125" style="1" customWidth="1"/>
    <col min="8453" max="8453" width="11.28515625" style="1" customWidth="1"/>
    <col min="8454" max="8454" width="16.85546875" style="1" customWidth="1"/>
    <col min="8455" max="8455" width="10.140625" style="1" customWidth="1"/>
    <col min="8456" max="8456" width="15" style="1" customWidth="1"/>
    <col min="8457" max="8457" width="10.7109375" style="1" customWidth="1"/>
    <col min="8458" max="8458" width="11.140625" style="1" customWidth="1"/>
    <col min="8459" max="8459" width="7.42578125" style="1" customWidth="1"/>
    <col min="8460" max="8460" width="6.5703125" style="1" customWidth="1"/>
    <col min="8461" max="8462" width="9.28515625" style="1" customWidth="1"/>
    <col min="8463" max="8703" width="9.140625" style="1"/>
    <col min="8704" max="8704" width="11.7109375" style="1" customWidth="1"/>
    <col min="8705" max="8705" width="9" style="1" customWidth="1"/>
    <col min="8706" max="8706" width="13.28515625" style="1" customWidth="1"/>
    <col min="8707" max="8707" width="12.28515625" style="1" customWidth="1"/>
    <col min="8708" max="8708" width="12.42578125" style="1" customWidth="1"/>
    <col min="8709" max="8709" width="11.28515625" style="1" customWidth="1"/>
    <col min="8710" max="8710" width="16.85546875" style="1" customWidth="1"/>
    <col min="8711" max="8711" width="10.140625" style="1" customWidth="1"/>
    <col min="8712" max="8712" width="15" style="1" customWidth="1"/>
    <col min="8713" max="8713" width="10.7109375" style="1" customWidth="1"/>
    <col min="8714" max="8714" width="11.140625" style="1" customWidth="1"/>
    <col min="8715" max="8715" width="7.42578125" style="1" customWidth="1"/>
    <col min="8716" max="8716" width="6.5703125" style="1" customWidth="1"/>
    <col min="8717" max="8718" width="9.28515625" style="1" customWidth="1"/>
    <col min="8719" max="8959" width="9.140625" style="1"/>
    <col min="8960" max="8960" width="11.7109375" style="1" customWidth="1"/>
    <col min="8961" max="8961" width="9" style="1" customWidth="1"/>
    <col min="8962" max="8962" width="13.28515625" style="1" customWidth="1"/>
    <col min="8963" max="8963" width="12.28515625" style="1" customWidth="1"/>
    <col min="8964" max="8964" width="12.42578125" style="1" customWidth="1"/>
    <col min="8965" max="8965" width="11.28515625" style="1" customWidth="1"/>
    <col min="8966" max="8966" width="16.85546875" style="1" customWidth="1"/>
    <col min="8967" max="8967" width="10.140625" style="1" customWidth="1"/>
    <col min="8968" max="8968" width="15" style="1" customWidth="1"/>
    <col min="8969" max="8969" width="10.7109375" style="1" customWidth="1"/>
    <col min="8970" max="8970" width="11.140625" style="1" customWidth="1"/>
    <col min="8971" max="8971" width="7.42578125" style="1" customWidth="1"/>
    <col min="8972" max="8972" width="6.5703125" style="1" customWidth="1"/>
    <col min="8973" max="8974" width="9.28515625" style="1" customWidth="1"/>
    <col min="8975" max="9215" width="9.140625" style="1"/>
    <col min="9216" max="9216" width="11.7109375" style="1" customWidth="1"/>
    <col min="9217" max="9217" width="9" style="1" customWidth="1"/>
    <col min="9218" max="9218" width="13.28515625" style="1" customWidth="1"/>
    <col min="9219" max="9219" width="12.28515625" style="1" customWidth="1"/>
    <col min="9220" max="9220" width="12.42578125" style="1" customWidth="1"/>
    <col min="9221" max="9221" width="11.28515625" style="1" customWidth="1"/>
    <col min="9222" max="9222" width="16.85546875" style="1" customWidth="1"/>
    <col min="9223" max="9223" width="10.140625" style="1" customWidth="1"/>
    <col min="9224" max="9224" width="15" style="1" customWidth="1"/>
    <col min="9225" max="9225" width="10.7109375" style="1" customWidth="1"/>
    <col min="9226" max="9226" width="11.140625" style="1" customWidth="1"/>
    <col min="9227" max="9227" width="7.42578125" style="1" customWidth="1"/>
    <col min="9228" max="9228" width="6.5703125" style="1" customWidth="1"/>
    <col min="9229" max="9230" width="9.28515625" style="1" customWidth="1"/>
    <col min="9231" max="9471" width="9.140625" style="1"/>
    <col min="9472" max="9472" width="11.7109375" style="1" customWidth="1"/>
    <col min="9473" max="9473" width="9" style="1" customWidth="1"/>
    <col min="9474" max="9474" width="13.28515625" style="1" customWidth="1"/>
    <col min="9475" max="9475" width="12.28515625" style="1" customWidth="1"/>
    <col min="9476" max="9476" width="12.42578125" style="1" customWidth="1"/>
    <col min="9477" max="9477" width="11.28515625" style="1" customWidth="1"/>
    <col min="9478" max="9478" width="16.85546875" style="1" customWidth="1"/>
    <col min="9479" max="9479" width="10.140625" style="1" customWidth="1"/>
    <col min="9480" max="9480" width="15" style="1" customWidth="1"/>
    <col min="9481" max="9481" width="10.7109375" style="1" customWidth="1"/>
    <col min="9482" max="9482" width="11.140625" style="1" customWidth="1"/>
    <col min="9483" max="9483" width="7.42578125" style="1" customWidth="1"/>
    <col min="9484" max="9484" width="6.5703125" style="1" customWidth="1"/>
    <col min="9485" max="9486" width="9.28515625" style="1" customWidth="1"/>
    <col min="9487" max="9727" width="9.140625" style="1"/>
    <col min="9728" max="9728" width="11.7109375" style="1" customWidth="1"/>
    <col min="9729" max="9729" width="9" style="1" customWidth="1"/>
    <col min="9730" max="9730" width="13.28515625" style="1" customWidth="1"/>
    <col min="9731" max="9731" width="12.28515625" style="1" customWidth="1"/>
    <col min="9732" max="9732" width="12.42578125" style="1" customWidth="1"/>
    <col min="9733" max="9733" width="11.28515625" style="1" customWidth="1"/>
    <col min="9734" max="9734" width="16.85546875" style="1" customWidth="1"/>
    <col min="9735" max="9735" width="10.140625" style="1" customWidth="1"/>
    <col min="9736" max="9736" width="15" style="1" customWidth="1"/>
    <col min="9737" max="9737" width="10.7109375" style="1" customWidth="1"/>
    <col min="9738" max="9738" width="11.140625" style="1" customWidth="1"/>
    <col min="9739" max="9739" width="7.42578125" style="1" customWidth="1"/>
    <col min="9740" max="9740" width="6.5703125" style="1" customWidth="1"/>
    <col min="9741" max="9742" width="9.28515625" style="1" customWidth="1"/>
    <col min="9743" max="9983" width="9.140625" style="1"/>
    <col min="9984" max="9984" width="11.7109375" style="1" customWidth="1"/>
    <col min="9985" max="9985" width="9" style="1" customWidth="1"/>
    <col min="9986" max="9986" width="13.28515625" style="1" customWidth="1"/>
    <col min="9987" max="9987" width="12.28515625" style="1" customWidth="1"/>
    <col min="9988" max="9988" width="12.42578125" style="1" customWidth="1"/>
    <col min="9989" max="9989" width="11.28515625" style="1" customWidth="1"/>
    <col min="9990" max="9990" width="16.85546875" style="1" customWidth="1"/>
    <col min="9991" max="9991" width="10.140625" style="1" customWidth="1"/>
    <col min="9992" max="9992" width="15" style="1" customWidth="1"/>
    <col min="9993" max="9993" width="10.7109375" style="1" customWidth="1"/>
    <col min="9994" max="9994" width="11.140625" style="1" customWidth="1"/>
    <col min="9995" max="9995" width="7.42578125" style="1" customWidth="1"/>
    <col min="9996" max="9996" width="6.5703125" style="1" customWidth="1"/>
    <col min="9997" max="9998" width="9.28515625" style="1" customWidth="1"/>
    <col min="9999" max="10239" width="9.140625" style="1"/>
    <col min="10240" max="10240" width="11.7109375" style="1" customWidth="1"/>
    <col min="10241" max="10241" width="9" style="1" customWidth="1"/>
    <col min="10242" max="10242" width="13.28515625" style="1" customWidth="1"/>
    <col min="10243" max="10243" width="12.28515625" style="1" customWidth="1"/>
    <col min="10244" max="10244" width="12.42578125" style="1" customWidth="1"/>
    <col min="10245" max="10245" width="11.28515625" style="1" customWidth="1"/>
    <col min="10246" max="10246" width="16.85546875" style="1" customWidth="1"/>
    <col min="10247" max="10247" width="10.140625" style="1" customWidth="1"/>
    <col min="10248" max="10248" width="15" style="1" customWidth="1"/>
    <col min="10249" max="10249" width="10.7109375" style="1" customWidth="1"/>
    <col min="10250" max="10250" width="11.140625" style="1" customWidth="1"/>
    <col min="10251" max="10251" width="7.42578125" style="1" customWidth="1"/>
    <col min="10252" max="10252" width="6.5703125" style="1" customWidth="1"/>
    <col min="10253" max="10254" width="9.28515625" style="1" customWidth="1"/>
    <col min="10255" max="10495" width="9.140625" style="1"/>
    <col min="10496" max="10496" width="11.7109375" style="1" customWidth="1"/>
    <col min="10497" max="10497" width="9" style="1" customWidth="1"/>
    <col min="10498" max="10498" width="13.28515625" style="1" customWidth="1"/>
    <col min="10499" max="10499" width="12.28515625" style="1" customWidth="1"/>
    <col min="10500" max="10500" width="12.42578125" style="1" customWidth="1"/>
    <col min="10501" max="10501" width="11.28515625" style="1" customWidth="1"/>
    <col min="10502" max="10502" width="16.85546875" style="1" customWidth="1"/>
    <col min="10503" max="10503" width="10.140625" style="1" customWidth="1"/>
    <col min="10504" max="10504" width="15" style="1" customWidth="1"/>
    <col min="10505" max="10505" width="10.7109375" style="1" customWidth="1"/>
    <col min="10506" max="10506" width="11.140625" style="1" customWidth="1"/>
    <col min="10507" max="10507" width="7.42578125" style="1" customWidth="1"/>
    <col min="10508" max="10508" width="6.5703125" style="1" customWidth="1"/>
    <col min="10509" max="10510" width="9.28515625" style="1" customWidth="1"/>
    <col min="10511" max="10751" width="9.140625" style="1"/>
    <col min="10752" max="10752" width="11.7109375" style="1" customWidth="1"/>
    <col min="10753" max="10753" width="9" style="1" customWidth="1"/>
    <col min="10754" max="10754" width="13.28515625" style="1" customWidth="1"/>
    <col min="10755" max="10755" width="12.28515625" style="1" customWidth="1"/>
    <col min="10756" max="10756" width="12.42578125" style="1" customWidth="1"/>
    <col min="10757" max="10757" width="11.28515625" style="1" customWidth="1"/>
    <col min="10758" max="10758" width="16.85546875" style="1" customWidth="1"/>
    <col min="10759" max="10759" width="10.140625" style="1" customWidth="1"/>
    <col min="10760" max="10760" width="15" style="1" customWidth="1"/>
    <col min="10761" max="10761" width="10.7109375" style="1" customWidth="1"/>
    <col min="10762" max="10762" width="11.140625" style="1" customWidth="1"/>
    <col min="10763" max="10763" width="7.42578125" style="1" customWidth="1"/>
    <col min="10764" max="10764" width="6.5703125" style="1" customWidth="1"/>
    <col min="10765" max="10766" width="9.28515625" style="1" customWidth="1"/>
    <col min="10767" max="11007" width="9.140625" style="1"/>
    <col min="11008" max="11008" width="11.7109375" style="1" customWidth="1"/>
    <col min="11009" max="11009" width="9" style="1" customWidth="1"/>
    <col min="11010" max="11010" width="13.28515625" style="1" customWidth="1"/>
    <col min="11011" max="11011" width="12.28515625" style="1" customWidth="1"/>
    <col min="11012" max="11012" width="12.42578125" style="1" customWidth="1"/>
    <col min="11013" max="11013" width="11.28515625" style="1" customWidth="1"/>
    <col min="11014" max="11014" width="16.85546875" style="1" customWidth="1"/>
    <col min="11015" max="11015" width="10.140625" style="1" customWidth="1"/>
    <col min="11016" max="11016" width="15" style="1" customWidth="1"/>
    <col min="11017" max="11017" width="10.7109375" style="1" customWidth="1"/>
    <col min="11018" max="11018" width="11.140625" style="1" customWidth="1"/>
    <col min="11019" max="11019" width="7.42578125" style="1" customWidth="1"/>
    <col min="11020" max="11020" width="6.5703125" style="1" customWidth="1"/>
    <col min="11021" max="11022" width="9.28515625" style="1" customWidth="1"/>
    <col min="11023" max="11263" width="9.140625" style="1"/>
    <col min="11264" max="11264" width="11.7109375" style="1" customWidth="1"/>
    <col min="11265" max="11265" width="9" style="1" customWidth="1"/>
    <col min="11266" max="11266" width="13.28515625" style="1" customWidth="1"/>
    <col min="11267" max="11267" width="12.28515625" style="1" customWidth="1"/>
    <col min="11268" max="11268" width="12.42578125" style="1" customWidth="1"/>
    <col min="11269" max="11269" width="11.28515625" style="1" customWidth="1"/>
    <col min="11270" max="11270" width="16.85546875" style="1" customWidth="1"/>
    <col min="11271" max="11271" width="10.140625" style="1" customWidth="1"/>
    <col min="11272" max="11272" width="15" style="1" customWidth="1"/>
    <col min="11273" max="11273" width="10.7109375" style="1" customWidth="1"/>
    <col min="11274" max="11274" width="11.140625" style="1" customWidth="1"/>
    <col min="11275" max="11275" width="7.42578125" style="1" customWidth="1"/>
    <col min="11276" max="11276" width="6.5703125" style="1" customWidth="1"/>
    <col min="11277" max="11278" width="9.28515625" style="1" customWidth="1"/>
    <col min="11279" max="11519" width="9.140625" style="1"/>
    <col min="11520" max="11520" width="11.7109375" style="1" customWidth="1"/>
    <col min="11521" max="11521" width="9" style="1" customWidth="1"/>
    <col min="11522" max="11522" width="13.28515625" style="1" customWidth="1"/>
    <col min="11523" max="11523" width="12.28515625" style="1" customWidth="1"/>
    <col min="11524" max="11524" width="12.42578125" style="1" customWidth="1"/>
    <col min="11525" max="11525" width="11.28515625" style="1" customWidth="1"/>
    <col min="11526" max="11526" width="16.85546875" style="1" customWidth="1"/>
    <col min="11527" max="11527" width="10.140625" style="1" customWidth="1"/>
    <col min="11528" max="11528" width="15" style="1" customWidth="1"/>
    <col min="11529" max="11529" width="10.7109375" style="1" customWidth="1"/>
    <col min="11530" max="11530" width="11.140625" style="1" customWidth="1"/>
    <col min="11531" max="11531" width="7.42578125" style="1" customWidth="1"/>
    <col min="11532" max="11532" width="6.5703125" style="1" customWidth="1"/>
    <col min="11533" max="11534" width="9.28515625" style="1" customWidth="1"/>
    <col min="11535" max="11775" width="9.140625" style="1"/>
    <col min="11776" max="11776" width="11.7109375" style="1" customWidth="1"/>
    <col min="11777" max="11777" width="9" style="1" customWidth="1"/>
    <col min="11778" max="11778" width="13.28515625" style="1" customWidth="1"/>
    <col min="11779" max="11779" width="12.28515625" style="1" customWidth="1"/>
    <col min="11780" max="11780" width="12.42578125" style="1" customWidth="1"/>
    <col min="11781" max="11781" width="11.28515625" style="1" customWidth="1"/>
    <col min="11782" max="11782" width="16.85546875" style="1" customWidth="1"/>
    <col min="11783" max="11783" width="10.140625" style="1" customWidth="1"/>
    <col min="11784" max="11784" width="15" style="1" customWidth="1"/>
    <col min="11785" max="11785" width="10.7109375" style="1" customWidth="1"/>
    <col min="11786" max="11786" width="11.140625" style="1" customWidth="1"/>
    <col min="11787" max="11787" width="7.42578125" style="1" customWidth="1"/>
    <col min="11788" max="11788" width="6.5703125" style="1" customWidth="1"/>
    <col min="11789" max="11790" width="9.28515625" style="1" customWidth="1"/>
    <col min="11791" max="12031" width="9.140625" style="1"/>
    <col min="12032" max="12032" width="11.7109375" style="1" customWidth="1"/>
    <col min="12033" max="12033" width="9" style="1" customWidth="1"/>
    <col min="12034" max="12034" width="13.28515625" style="1" customWidth="1"/>
    <col min="12035" max="12035" width="12.28515625" style="1" customWidth="1"/>
    <col min="12036" max="12036" width="12.42578125" style="1" customWidth="1"/>
    <col min="12037" max="12037" width="11.28515625" style="1" customWidth="1"/>
    <col min="12038" max="12038" width="16.85546875" style="1" customWidth="1"/>
    <col min="12039" max="12039" width="10.140625" style="1" customWidth="1"/>
    <col min="12040" max="12040" width="15" style="1" customWidth="1"/>
    <col min="12041" max="12041" width="10.7109375" style="1" customWidth="1"/>
    <col min="12042" max="12042" width="11.140625" style="1" customWidth="1"/>
    <col min="12043" max="12043" width="7.42578125" style="1" customWidth="1"/>
    <col min="12044" max="12044" width="6.5703125" style="1" customWidth="1"/>
    <col min="12045" max="12046" width="9.28515625" style="1" customWidth="1"/>
    <col min="12047" max="12287" width="9.140625" style="1"/>
    <col min="12288" max="12288" width="11.7109375" style="1" customWidth="1"/>
    <col min="12289" max="12289" width="9" style="1" customWidth="1"/>
    <col min="12290" max="12290" width="13.28515625" style="1" customWidth="1"/>
    <col min="12291" max="12291" width="12.28515625" style="1" customWidth="1"/>
    <col min="12292" max="12292" width="12.42578125" style="1" customWidth="1"/>
    <col min="12293" max="12293" width="11.28515625" style="1" customWidth="1"/>
    <col min="12294" max="12294" width="16.85546875" style="1" customWidth="1"/>
    <col min="12295" max="12295" width="10.140625" style="1" customWidth="1"/>
    <col min="12296" max="12296" width="15" style="1" customWidth="1"/>
    <col min="12297" max="12297" width="10.7109375" style="1" customWidth="1"/>
    <col min="12298" max="12298" width="11.140625" style="1" customWidth="1"/>
    <col min="12299" max="12299" width="7.42578125" style="1" customWidth="1"/>
    <col min="12300" max="12300" width="6.5703125" style="1" customWidth="1"/>
    <col min="12301" max="12302" width="9.28515625" style="1" customWidth="1"/>
    <col min="12303" max="12543" width="9.140625" style="1"/>
    <col min="12544" max="12544" width="11.7109375" style="1" customWidth="1"/>
    <col min="12545" max="12545" width="9" style="1" customWidth="1"/>
    <col min="12546" max="12546" width="13.28515625" style="1" customWidth="1"/>
    <col min="12547" max="12547" width="12.28515625" style="1" customWidth="1"/>
    <col min="12548" max="12548" width="12.42578125" style="1" customWidth="1"/>
    <col min="12549" max="12549" width="11.28515625" style="1" customWidth="1"/>
    <col min="12550" max="12550" width="16.85546875" style="1" customWidth="1"/>
    <col min="12551" max="12551" width="10.140625" style="1" customWidth="1"/>
    <col min="12552" max="12552" width="15" style="1" customWidth="1"/>
    <col min="12553" max="12553" width="10.7109375" style="1" customWidth="1"/>
    <col min="12554" max="12554" width="11.140625" style="1" customWidth="1"/>
    <col min="12555" max="12555" width="7.42578125" style="1" customWidth="1"/>
    <col min="12556" max="12556" width="6.5703125" style="1" customWidth="1"/>
    <col min="12557" max="12558" width="9.28515625" style="1" customWidth="1"/>
    <col min="12559" max="12799" width="9.140625" style="1"/>
    <col min="12800" max="12800" width="11.7109375" style="1" customWidth="1"/>
    <col min="12801" max="12801" width="9" style="1" customWidth="1"/>
    <col min="12802" max="12802" width="13.28515625" style="1" customWidth="1"/>
    <col min="12803" max="12803" width="12.28515625" style="1" customWidth="1"/>
    <col min="12804" max="12804" width="12.42578125" style="1" customWidth="1"/>
    <col min="12805" max="12805" width="11.28515625" style="1" customWidth="1"/>
    <col min="12806" max="12806" width="16.85546875" style="1" customWidth="1"/>
    <col min="12807" max="12807" width="10.140625" style="1" customWidth="1"/>
    <col min="12808" max="12808" width="15" style="1" customWidth="1"/>
    <col min="12809" max="12809" width="10.7109375" style="1" customWidth="1"/>
    <col min="12810" max="12810" width="11.140625" style="1" customWidth="1"/>
    <col min="12811" max="12811" width="7.42578125" style="1" customWidth="1"/>
    <col min="12812" max="12812" width="6.5703125" style="1" customWidth="1"/>
    <col min="12813" max="12814" width="9.28515625" style="1" customWidth="1"/>
    <col min="12815" max="13055" width="9.140625" style="1"/>
    <col min="13056" max="13056" width="11.7109375" style="1" customWidth="1"/>
    <col min="13057" max="13057" width="9" style="1" customWidth="1"/>
    <col min="13058" max="13058" width="13.28515625" style="1" customWidth="1"/>
    <col min="13059" max="13059" width="12.28515625" style="1" customWidth="1"/>
    <col min="13060" max="13060" width="12.42578125" style="1" customWidth="1"/>
    <col min="13061" max="13061" width="11.28515625" style="1" customWidth="1"/>
    <col min="13062" max="13062" width="16.85546875" style="1" customWidth="1"/>
    <col min="13063" max="13063" width="10.140625" style="1" customWidth="1"/>
    <col min="13064" max="13064" width="15" style="1" customWidth="1"/>
    <col min="13065" max="13065" width="10.7109375" style="1" customWidth="1"/>
    <col min="13066" max="13066" width="11.140625" style="1" customWidth="1"/>
    <col min="13067" max="13067" width="7.42578125" style="1" customWidth="1"/>
    <col min="13068" max="13068" width="6.5703125" style="1" customWidth="1"/>
    <col min="13069" max="13070" width="9.28515625" style="1" customWidth="1"/>
    <col min="13071" max="13311" width="9.140625" style="1"/>
    <col min="13312" max="13312" width="11.7109375" style="1" customWidth="1"/>
    <col min="13313" max="13313" width="9" style="1" customWidth="1"/>
    <col min="13314" max="13314" width="13.28515625" style="1" customWidth="1"/>
    <col min="13315" max="13315" width="12.28515625" style="1" customWidth="1"/>
    <col min="13316" max="13316" width="12.42578125" style="1" customWidth="1"/>
    <col min="13317" max="13317" width="11.28515625" style="1" customWidth="1"/>
    <col min="13318" max="13318" width="16.85546875" style="1" customWidth="1"/>
    <col min="13319" max="13319" width="10.140625" style="1" customWidth="1"/>
    <col min="13320" max="13320" width="15" style="1" customWidth="1"/>
    <col min="13321" max="13321" width="10.7109375" style="1" customWidth="1"/>
    <col min="13322" max="13322" width="11.140625" style="1" customWidth="1"/>
    <col min="13323" max="13323" width="7.42578125" style="1" customWidth="1"/>
    <col min="13324" max="13324" width="6.5703125" style="1" customWidth="1"/>
    <col min="13325" max="13326" width="9.28515625" style="1" customWidth="1"/>
    <col min="13327" max="13567" width="9.140625" style="1"/>
    <col min="13568" max="13568" width="11.7109375" style="1" customWidth="1"/>
    <col min="13569" max="13569" width="9" style="1" customWidth="1"/>
    <col min="13570" max="13570" width="13.28515625" style="1" customWidth="1"/>
    <col min="13571" max="13571" width="12.28515625" style="1" customWidth="1"/>
    <col min="13572" max="13572" width="12.42578125" style="1" customWidth="1"/>
    <col min="13573" max="13573" width="11.28515625" style="1" customWidth="1"/>
    <col min="13574" max="13574" width="16.85546875" style="1" customWidth="1"/>
    <col min="13575" max="13575" width="10.140625" style="1" customWidth="1"/>
    <col min="13576" max="13576" width="15" style="1" customWidth="1"/>
    <col min="13577" max="13577" width="10.7109375" style="1" customWidth="1"/>
    <col min="13578" max="13578" width="11.140625" style="1" customWidth="1"/>
    <col min="13579" max="13579" width="7.42578125" style="1" customWidth="1"/>
    <col min="13580" max="13580" width="6.5703125" style="1" customWidth="1"/>
    <col min="13581" max="13582" width="9.28515625" style="1" customWidth="1"/>
    <col min="13583" max="13823" width="9.140625" style="1"/>
    <col min="13824" max="13824" width="11.7109375" style="1" customWidth="1"/>
    <col min="13825" max="13825" width="9" style="1" customWidth="1"/>
    <col min="13826" max="13826" width="13.28515625" style="1" customWidth="1"/>
    <col min="13827" max="13827" width="12.28515625" style="1" customWidth="1"/>
    <col min="13828" max="13828" width="12.42578125" style="1" customWidth="1"/>
    <col min="13829" max="13829" width="11.28515625" style="1" customWidth="1"/>
    <col min="13830" max="13830" width="16.85546875" style="1" customWidth="1"/>
    <col min="13831" max="13831" width="10.140625" style="1" customWidth="1"/>
    <col min="13832" max="13832" width="15" style="1" customWidth="1"/>
    <col min="13833" max="13833" width="10.7109375" style="1" customWidth="1"/>
    <col min="13834" max="13834" width="11.140625" style="1" customWidth="1"/>
    <col min="13835" max="13835" width="7.42578125" style="1" customWidth="1"/>
    <col min="13836" max="13836" width="6.5703125" style="1" customWidth="1"/>
    <col min="13837" max="13838" width="9.28515625" style="1" customWidth="1"/>
    <col min="13839" max="14079" width="9.140625" style="1"/>
    <col min="14080" max="14080" width="11.7109375" style="1" customWidth="1"/>
    <col min="14081" max="14081" width="9" style="1" customWidth="1"/>
    <col min="14082" max="14082" width="13.28515625" style="1" customWidth="1"/>
    <col min="14083" max="14083" width="12.28515625" style="1" customWidth="1"/>
    <col min="14084" max="14084" width="12.42578125" style="1" customWidth="1"/>
    <col min="14085" max="14085" width="11.28515625" style="1" customWidth="1"/>
    <col min="14086" max="14086" width="16.85546875" style="1" customWidth="1"/>
    <col min="14087" max="14087" width="10.140625" style="1" customWidth="1"/>
    <col min="14088" max="14088" width="15" style="1" customWidth="1"/>
    <col min="14089" max="14089" width="10.7109375" style="1" customWidth="1"/>
    <col min="14090" max="14090" width="11.140625" style="1" customWidth="1"/>
    <col min="14091" max="14091" width="7.42578125" style="1" customWidth="1"/>
    <col min="14092" max="14092" width="6.5703125" style="1" customWidth="1"/>
    <col min="14093" max="14094" width="9.28515625" style="1" customWidth="1"/>
    <col min="14095" max="14335" width="9.140625" style="1"/>
    <col min="14336" max="14336" width="11.7109375" style="1" customWidth="1"/>
    <col min="14337" max="14337" width="9" style="1" customWidth="1"/>
    <col min="14338" max="14338" width="13.28515625" style="1" customWidth="1"/>
    <col min="14339" max="14339" width="12.28515625" style="1" customWidth="1"/>
    <col min="14340" max="14340" width="12.42578125" style="1" customWidth="1"/>
    <col min="14341" max="14341" width="11.28515625" style="1" customWidth="1"/>
    <col min="14342" max="14342" width="16.85546875" style="1" customWidth="1"/>
    <col min="14343" max="14343" width="10.140625" style="1" customWidth="1"/>
    <col min="14344" max="14344" width="15" style="1" customWidth="1"/>
    <col min="14345" max="14345" width="10.7109375" style="1" customWidth="1"/>
    <col min="14346" max="14346" width="11.140625" style="1" customWidth="1"/>
    <col min="14347" max="14347" width="7.42578125" style="1" customWidth="1"/>
    <col min="14348" max="14348" width="6.5703125" style="1" customWidth="1"/>
    <col min="14349" max="14350" width="9.28515625" style="1" customWidth="1"/>
    <col min="14351" max="14591" width="9.140625" style="1"/>
    <col min="14592" max="14592" width="11.7109375" style="1" customWidth="1"/>
    <col min="14593" max="14593" width="9" style="1" customWidth="1"/>
    <col min="14594" max="14594" width="13.28515625" style="1" customWidth="1"/>
    <col min="14595" max="14595" width="12.28515625" style="1" customWidth="1"/>
    <col min="14596" max="14596" width="12.42578125" style="1" customWidth="1"/>
    <col min="14597" max="14597" width="11.28515625" style="1" customWidth="1"/>
    <col min="14598" max="14598" width="16.85546875" style="1" customWidth="1"/>
    <col min="14599" max="14599" width="10.140625" style="1" customWidth="1"/>
    <col min="14600" max="14600" width="15" style="1" customWidth="1"/>
    <col min="14601" max="14601" width="10.7109375" style="1" customWidth="1"/>
    <col min="14602" max="14602" width="11.140625" style="1" customWidth="1"/>
    <col min="14603" max="14603" width="7.42578125" style="1" customWidth="1"/>
    <col min="14604" max="14604" width="6.5703125" style="1" customWidth="1"/>
    <col min="14605" max="14606" width="9.28515625" style="1" customWidth="1"/>
    <col min="14607" max="14847" width="9.140625" style="1"/>
    <col min="14848" max="14848" width="11.7109375" style="1" customWidth="1"/>
    <col min="14849" max="14849" width="9" style="1" customWidth="1"/>
    <col min="14850" max="14850" width="13.28515625" style="1" customWidth="1"/>
    <col min="14851" max="14851" width="12.28515625" style="1" customWidth="1"/>
    <col min="14852" max="14852" width="12.42578125" style="1" customWidth="1"/>
    <col min="14853" max="14853" width="11.28515625" style="1" customWidth="1"/>
    <col min="14854" max="14854" width="16.85546875" style="1" customWidth="1"/>
    <col min="14855" max="14855" width="10.140625" style="1" customWidth="1"/>
    <col min="14856" max="14856" width="15" style="1" customWidth="1"/>
    <col min="14857" max="14857" width="10.7109375" style="1" customWidth="1"/>
    <col min="14858" max="14858" width="11.140625" style="1" customWidth="1"/>
    <col min="14859" max="14859" width="7.42578125" style="1" customWidth="1"/>
    <col min="14860" max="14860" width="6.5703125" style="1" customWidth="1"/>
    <col min="14861" max="14862" width="9.28515625" style="1" customWidth="1"/>
    <col min="14863" max="15103" width="9.140625" style="1"/>
    <col min="15104" max="15104" width="11.7109375" style="1" customWidth="1"/>
    <col min="15105" max="15105" width="9" style="1" customWidth="1"/>
    <col min="15106" max="15106" width="13.28515625" style="1" customWidth="1"/>
    <col min="15107" max="15107" width="12.28515625" style="1" customWidth="1"/>
    <col min="15108" max="15108" width="12.42578125" style="1" customWidth="1"/>
    <col min="15109" max="15109" width="11.28515625" style="1" customWidth="1"/>
    <col min="15110" max="15110" width="16.85546875" style="1" customWidth="1"/>
    <col min="15111" max="15111" width="10.140625" style="1" customWidth="1"/>
    <col min="15112" max="15112" width="15" style="1" customWidth="1"/>
    <col min="15113" max="15113" width="10.7109375" style="1" customWidth="1"/>
    <col min="15114" max="15114" width="11.140625" style="1" customWidth="1"/>
    <col min="15115" max="15115" width="7.42578125" style="1" customWidth="1"/>
    <col min="15116" max="15116" width="6.5703125" style="1" customWidth="1"/>
    <col min="15117" max="15118" width="9.28515625" style="1" customWidth="1"/>
    <col min="15119" max="15359" width="9.140625" style="1"/>
    <col min="15360" max="15360" width="11.7109375" style="1" customWidth="1"/>
    <col min="15361" max="15361" width="9" style="1" customWidth="1"/>
    <col min="15362" max="15362" width="13.28515625" style="1" customWidth="1"/>
    <col min="15363" max="15363" width="12.28515625" style="1" customWidth="1"/>
    <col min="15364" max="15364" width="12.42578125" style="1" customWidth="1"/>
    <col min="15365" max="15365" width="11.28515625" style="1" customWidth="1"/>
    <col min="15366" max="15366" width="16.85546875" style="1" customWidth="1"/>
    <col min="15367" max="15367" width="10.140625" style="1" customWidth="1"/>
    <col min="15368" max="15368" width="15" style="1" customWidth="1"/>
    <col min="15369" max="15369" width="10.7109375" style="1" customWidth="1"/>
    <col min="15370" max="15370" width="11.140625" style="1" customWidth="1"/>
    <col min="15371" max="15371" width="7.42578125" style="1" customWidth="1"/>
    <col min="15372" max="15372" width="6.5703125" style="1" customWidth="1"/>
    <col min="15373" max="15374" width="9.28515625" style="1" customWidth="1"/>
    <col min="15375" max="15615" width="9.140625" style="1"/>
    <col min="15616" max="15616" width="11.7109375" style="1" customWidth="1"/>
    <col min="15617" max="15617" width="9" style="1" customWidth="1"/>
    <col min="15618" max="15618" width="13.28515625" style="1" customWidth="1"/>
    <col min="15619" max="15619" width="12.28515625" style="1" customWidth="1"/>
    <col min="15620" max="15620" width="12.42578125" style="1" customWidth="1"/>
    <col min="15621" max="15621" width="11.28515625" style="1" customWidth="1"/>
    <col min="15622" max="15622" width="16.85546875" style="1" customWidth="1"/>
    <col min="15623" max="15623" width="10.140625" style="1" customWidth="1"/>
    <col min="15624" max="15624" width="15" style="1" customWidth="1"/>
    <col min="15625" max="15625" width="10.7109375" style="1" customWidth="1"/>
    <col min="15626" max="15626" width="11.140625" style="1" customWidth="1"/>
    <col min="15627" max="15627" width="7.42578125" style="1" customWidth="1"/>
    <col min="15628" max="15628" width="6.5703125" style="1" customWidth="1"/>
    <col min="15629" max="15630" width="9.28515625" style="1" customWidth="1"/>
    <col min="15631" max="15871" width="9.140625" style="1"/>
    <col min="15872" max="15872" width="11.7109375" style="1" customWidth="1"/>
    <col min="15873" max="15873" width="9" style="1" customWidth="1"/>
    <col min="15874" max="15874" width="13.28515625" style="1" customWidth="1"/>
    <col min="15875" max="15875" width="12.28515625" style="1" customWidth="1"/>
    <col min="15876" max="15876" width="12.42578125" style="1" customWidth="1"/>
    <col min="15877" max="15877" width="11.28515625" style="1" customWidth="1"/>
    <col min="15878" max="15878" width="16.85546875" style="1" customWidth="1"/>
    <col min="15879" max="15879" width="10.140625" style="1" customWidth="1"/>
    <col min="15880" max="15880" width="15" style="1" customWidth="1"/>
    <col min="15881" max="15881" width="10.7109375" style="1" customWidth="1"/>
    <col min="15882" max="15882" width="11.140625" style="1" customWidth="1"/>
    <col min="15883" max="15883" width="7.42578125" style="1" customWidth="1"/>
    <col min="15884" max="15884" width="6.5703125" style="1" customWidth="1"/>
    <col min="15885" max="15886" width="9.28515625" style="1" customWidth="1"/>
    <col min="15887" max="16127" width="9.140625" style="1"/>
    <col min="16128" max="16128" width="11.7109375" style="1" customWidth="1"/>
    <col min="16129" max="16129" width="9" style="1" customWidth="1"/>
    <col min="16130" max="16130" width="13.28515625" style="1" customWidth="1"/>
    <col min="16131" max="16131" width="12.28515625" style="1" customWidth="1"/>
    <col min="16132" max="16132" width="12.42578125" style="1" customWidth="1"/>
    <col min="16133" max="16133" width="11.28515625" style="1" customWidth="1"/>
    <col min="16134" max="16134" width="16.85546875" style="1" customWidth="1"/>
    <col min="16135" max="16135" width="10.140625" style="1" customWidth="1"/>
    <col min="16136" max="16136" width="15" style="1" customWidth="1"/>
    <col min="16137" max="16137" width="10.7109375" style="1" customWidth="1"/>
    <col min="16138" max="16138" width="11.140625" style="1" customWidth="1"/>
    <col min="16139" max="16139" width="7.42578125" style="1" customWidth="1"/>
    <col min="16140" max="16140" width="6.5703125" style="1" customWidth="1"/>
    <col min="16141" max="16142" width="9.28515625" style="1" customWidth="1"/>
    <col min="16143" max="16384" width="9.140625" style="1"/>
  </cols>
  <sheetData>
    <row r="1" spans="1:9" ht="13.5" customHeight="1" x14ac:dyDescent="0.2">
      <c r="A1" s="220" t="s">
        <v>117</v>
      </c>
      <c r="B1" s="220"/>
      <c r="C1" s="220"/>
      <c r="D1" s="220"/>
      <c r="E1" s="220"/>
      <c r="F1" s="220"/>
      <c r="G1" s="220"/>
      <c r="H1" s="220"/>
      <c r="I1" s="221"/>
    </row>
    <row r="2" spans="1:9" ht="13.5" x14ac:dyDescent="0.2">
      <c r="A2" s="222"/>
      <c r="B2" s="222"/>
      <c r="C2" s="222"/>
      <c r="D2" s="222"/>
      <c r="E2" s="222"/>
      <c r="F2" s="222"/>
      <c r="G2" s="222"/>
      <c r="H2" s="222"/>
      <c r="I2" s="223"/>
    </row>
    <row r="3" spans="1:9" ht="13.5" customHeight="1" x14ac:dyDescent="0.2">
      <c r="A3" s="224" t="s">
        <v>163</v>
      </c>
      <c r="B3" s="224"/>
      <c r="C3" s="224"/>
      <c r="D3" s="224"/>
      <c r="E3" s="224"/>
      <c r="F3" s="224"/>
      <c r="G3" s="224"/>
      <c r="H3" s="224"/>
      <c r="I3" s="225"/>
    </row>
    <row r="4" spans="1:9" ht="12.75" x14ac:dyDescent="0.2">
      <c r="A4" s="170"/>
      <c r="B4" s="170"/>
      <c r="C4" s="170"/>
      <c r="D4" s="170"/>
      <c r="E4" s="170"/>
      <c r="F4" s="170"/>
      <c r="G4" s="170"/>
      <c r="H4" s="170"/>
      <c r="I4" s="170"/>
    </row>
    <row r="5" spans="1:9" ht="12.75" customHeight="1" x14ac:dyDescent="0.2">
      <c r="A5" s="206" t="s">
        <v>0</v>
      </c>
      <c r="B5" s="206"/>
      <c r="C5" s="206"/>
      <c r="D5" s="206"/>
      <c r="E5" s="206"/>
      <c r="F5" s="206"/>
      <c r="G5" s="206"/>
      <c r="H5" s="206"/>
      <c r="I5" s="206"/>
    </row>
    <row r="6" spans="1:9" ht="12.75" customHeight="1" x14ac:dyDescent="0.2">
      <c r="A6" s="2" t="s">
        <v>1</v>
      </c>
      <c r="B6" s="170" t="s">
        <v>2</v>
      </c>
      <c r="C6" s="170"/>
      <c r="D6" s="170"/>
      <c r="E6" s="170"/>
      <c r="F6" s="170"/>
      <c r="G6" s="170"/>
      <c r="H6" s="242"/>
      <c r="I6" s="242"/>
    </row>
    <row r="7" spans="1:9" ht="12.75" customHeight="1" x14ac:dyDescent="0.2">
      <c r="A7" s="2" t="s">
        <v>3</v>
      </c>
      <c r="B7" s="170" t="s">
        <v>4</v>
      </c>
      <c r="C7" s="170"/>
      <c r="D7" s="170"/>
      <c r="E7" s="170"/>
      <c r="F7" s="170"/>
      <c r="G7" s="170"/>
      <c r="H7" s="233"/>
      <c r="I7" s="233"/>
    </row>
    <row r="8" spans="1:9" ht="12.75" customHeight="1" x14ac:dyDescent="0.2">
      <c r="A8" s="2" t="s">
        <v>5</v>
      </c>
      <c r="B8" s="170" t="s">
        <v>6</v>
      </c>
      <c r="C8" s="170"/>
      <c r="D8" s="170"/>
      <c r="E8" s="170"/>
      <c r="F8" s="170"/>
      <c r="G8" s="170"/>
      <c r="H8" s="233"/>
      <c r="I8" s="233"/>
    </row>
    <row r="9" spans="1:9" ht="12.75" customHeight="1" x14ac:dyDescent="0.2">
      <c r="A9" s="2" t="s">
        <v>7</v>
      </c>
      <c r="B9" s="170" t="s">
        <v>8</v>
      </c>
      <c r="C9" s="170"/>
      <c r="D9" s="170"/>
      <c r="E9" s="170"/>
      <c r="F9" s="170"/>
      <c r="G9" s="170"/>
      <c r="H9" s="233">
        <v>12</v>
      </c>
      <c r="I9" s="233"/>
    </row>
    <row r="10" spans="1:9" ht="12.75" customHeight="1" x14ac:dyDescent="0.2">
      <c r="A10" s="234" t="s">
        <v>9</v>
      </c>
      <c r="B10" s="234"/>
      <c r="C10" s="234"/>
      <c r="D10" s="234"/>
      <c r="E10" s="234"/>
      <c r="F10" s="234"/>
      <c r="G10" s="234"/>
      <c r="H10" s="234"/>
      <c r="I10" s="234"/>
    </row>
    <row r="11" spans="1:9" ht="34.5" customHeight="1" x14ac:dyDescent="0.2">
      <c r="A11" s="143" t="s">
        <v>10</v>
      </c>
      <c r="B11" s="143"/>
      <c r="C11" s="143"/>
      <c r="D11" s="143"/>
      <c r="E11" s="143"/>
      <c r="F11" s="206" t="s">
        <v>11</v>
      </c>
      <c r="G11" s="206"/>
      <c r="H11" s="235" t="s">
        <v>12</v>
      </c>
      <c r="I11" s="235"/>
    </row>
    <row r="12" spans="1:9" ht="12.75" customHeight="1" x14ac:dyDescent="0.2">
      <c r="A12" s="226" t="s">
        <v>180</v>
      </c>
      <c r="B12" s="227"/>
      <c r="C12" s="227"/>
      <c r="D12" s="227"/>
      <c r="E12" s="228"/>
      <c r="F12" s="229" t="s">
        <v>181</v>
      </c>
      <c r="G12" s="229"/>
      <c r="H12" s="230">
        <v>3</v>
      </c>
      <c r="I12" s="230"/>
    </row>
    <row r="13" spans="1:9" ht="12.75" x14ac:dyDescent="0.2">
      <c r="A13" s="231"/>
      <c r="B13" s="231"/>
      <c r="C13" s="231"/>
      <c r="D13" s="231"/>
      <c r="E13" s="231"/>
      <c r="F13" s="231"/>
      <c r="G13" s="231"/>
      <c r="H13" s="231" t="e">
        <f>SUM(#REF!)</f>
        <v>#REF!</v>
      </c>
      <c r="I13" s="231" t="e">
        <f>SUM(#REF!)</f>
        <v>#REF!</v>
      </c>
    </row>
    <row r="14" spans="1:9" ht="45.75" customHeight="1" x14ac:dyDescent="0.2">
      <c r="A14" s="232" t="s">
        <v>13</v>
      </c>
      <c r="B14" s="232"/>
      <c r="C14" s="232"/>
      <c r="D14" s="232"/>
      <c r="E14" s="232"/>
      <c r="F14" s="232"/>
      <c r="G14" s="232"/>
      <c r="H14" s="232" t="e">
        <f>SUM(#REF!)</f>
        <v>#REF!</v>
      </c>
      <c r="I14" s="232" t="e">
        <f>SUM(#REF!)</f>
        <v>#REF!</v>
      </c>
    </row>
    <row r="15" spans="1:9" ht="12.75" x14ac:dyDescent="0.2">
      <c r="A15" s="231"/>
      <c r="B15" s="231"/>
      <c r="C15" s="231"/>
      <c r="D15" s="231"/>
      <c r="E15" s="231"/>
      <c r="F15" s="231"/>
      <c r="G15" s="231"/>
      <c r="H15" s="231" t="e">
        <f>SUM(#REF!)</f>
        <v>#REF!</v>
      </c>
      <c r="I15" s="231" t="e">
        <f>SUM(#REF!)</f>
        <v>#REF!</v>
      </c>
    </row>
    <row r="16" spans="1:9" ht="12.75" customHeight="1" x14ac:dyDescent="0.2">
      <c r="A16" s="206" t="s">
        <v>14</v>
      </c>
      <c r="B16" s="206"/>
      <c r="C16" s="206"/>
      <c r="D16" s="206"/>
      <c r="E16" s="206"/>
      <c r="F16" s="206"/>
      <c r="G16" s="206"/>
      <c r="H16" s="206"/>
      <c r="I16" s="206"/>
    </row>
    <row r="17" spans="1:14" ht="12.75" customHeight="1" x14ac:dyDescent="0.2">
      <c r="A17" s="2">
        <v>1</v>
      </c>
      <c r="B17" s="240" t="s">
        <v>15</v>
      </c>
      <c r="C17" s="240"/>
      <c r="D17" s="240"/>
      <c r="E17" s="240"/>
      <c r="F17" s="240"/>
      <c r="G17" s="240"/>
      <c r="H17" s="239" t="s">
        <v>126</v>
      </c>
      <c r="I17" s="239"/>
    </row>
    <row r="18" spans="1:14" ht="12.75" customHeight="1" x14ac:dyDescent="0.2">
      <c r="A18" s="2">
        <v>2</v>
      </c>
      <c r="B18" s="240" t="s">
        <v>16</v>
      </c>
      <c r="C18" s="240"/>
      <c r="D18" s="240"/>
      <c r="E18" s="240"/>
      <c r="F18" s="240"/>
      <c r="G18" s="240"/>
      <c r="H18" s="239">
        <v>1024.96</v>
      </c>
      <c r="I18" s="239"/>
    </row>
    <row r="19" spans="1:14" ht="12.75" customHeight="1" x14ac:dyDescent="0.2">
      <c r="A19" s="2">
        <v>3</v>
      </c>
      <c r="B19" s="240" t="s">
        <v>17</v>
      </c>
      <c r="C19" s="240"/>
      <c r="D19" s="240"/>
      <c r="E19" s="240"/>
      <c r="F19" s="240"/>
      <c r="G19" s="240"/>
      <c r="H19" s="241" t="s">
        <v>142</v>
      </c>
      <c r="I19" s="241"/>
    </row>
    <row r="20" spans="1:14" ht="12.75" customHeight="1" x14ac:dyDescent="0.2">
      <c r="A20" s="2">
        <v>4</v>
      </c>
      <c r="B20" s="240" t="s">
        <v>18</v>
      </c>
      <c r="C20" s="240"/>
      <c r="D20" s="240"/>
      <c r="E20" s="240"/>
      <c r="F20" s="240"/>
      <c r="G20" s="240"/>
      <c r="H20" s="247"/>
      <c r="I20" s="247"/>
    </row>
    <row r="21" spans="1:14" x14ac:dyDescent="0.2">
      <c r="A21" s="248"/>
      <c r="B21" s="248"/>
      <c r="C21" s="248"/>
      <c r="D21" s="248"/>
      <c r="E21" s="248"/>
      <c r="F21" s="248"/>
      <c r="G21" s="248"/>
      <c r="H21" s="248"/>
      <c r="I21" s="248"/>
      <c r="M21" s="3"/>
      <c r="N21" s="4"/>
    </row>
    <row r="22" spans="1:14" ht="12" customHeight="1" x14ac:dyDescent="0.2">
      <c r="A22" s="245" t="s">
        <v>19</v>
      </c>
      <c r="B22" s="245"/>
      <c r="C22" s="245"/>
      <c r="D22" s="245"/>
      <c r="E22" s="245"/>
      <c r="F22" s="245"/>
      <c r="G22" s="245"/>
      <c r="H22" s="245"/>
      <c r="I22" s="245"/>
      <c r="M22" s="3"/>
      <c r="N22" s="4"/>
    </row>
    <row r="23" spans="1:14" ht="12.75" x14ac:dyDescent="0.25">
      <c r="A23" s="246"/>
      <c r="B23" s="246"/>
      <c r="C23" s="246"/>
      <c r="D23" s="246"/>
      <c r="E23" s="246"/>
      <c r="F23" s="246"/>
      <c r="G23" s="246"/>
      <c r="H23" s="246"/>
      <c r="I23" s="246"/>
      <c r="J23" s="4"/>
    </row>
    <row r="24" spans="1:14" ht="12.75" customHeight="1" x14ac:dyDescent="0.2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14" ht="12.75" customHeight="1" x14ac:dyDescent="0.2">
      <c r="A25" s="5">
        <v>1</v>
      </c>
      <c r="B25" s="243" t="s">
        <v>21</v>
      </c>
      <c r="C25" s="243"/>
      <c r="D25" s="243"/>
      <c r="E25" s="243"/>
      <c r="F25" s="243"/>
      <c r="G25" s="243"/>
      <c r="H25" s="6" t="s">
        <v>22</v>
      </c>
      <c r="I25" s="75" t="s">
        <v>23</v>
      </c>
    </row>
    <row r="26" spans="1:14" ht="17.25" customHeight="1" x14ac:dyDescent="0.2">
      <c r="A26" s="2" t="s">
        <v>1</v>
      </c>
      <c r="B26" s="269" t="s">
        <v>130</v>
      </c>
      <c r="C26" s="269"/>
      <c r="D26" s="269"/>
      <c r="E26" s="269"/>
      <c r="F26" s="269"/>
      <c r="G26" s="269"/>
      <c r="H26" s="170"/>
      <c r="I26" s="7">
        <v>1024.96</v>
      </c>
    </row>
    <row r="27" spans="1:14" ht="27.75" customHeight="1" x14ac:dyDescent="0.2">
      <c r="A27" s="62" t="s">
        <v>3</v>
      </c>
      <c r="B27" s="270" t="s">
        <v>159</v>
      </c>
      <c r="C27" s="216"/>
      <c r="D27" s="216"/>
      <c r="E27" s="216"/>
      <c r="F27" s="216"/>
      <c r="G27" s="216"/>
      <c r="H27" s="58"/>
      <c r="I27" s="7">
        <f>8*9.32</f>
        <v>74.56</v>
      </c>
    </row>
    <row r="28" spans="1:14" ht="26.25" customHeight="1" x14ac:dyDescent="0.2">
      <c r="A28" s="2" t="s">
        <v>5</v>
      </c>
      <c r="B28" s="216" t="s">
        <v>183</v>
      </c>
      <c r="C28" s="216"/>
      <c r="D28" s="216"/>
      <c r="E28" s="216"/>
      <c r="F28" s="216"/>
      <c r="G28" s="216"/>
      <c r="H28" s="58"/>
      <c r="I28" s="7">
        <f>6.99*15</f>
        <v>104.85000000000001</v>
      </c>
    </row>
    <row r="29" spans="1:14" ht="26.25" customHeight="1" x14ac:dyDescent="0.2">
      <c r="A29" s="2" t="s">
        <v>7</v>
      </c>
      <c r="B29" s="129" t="s">
        <v>158</v>
      </c>
      <c r="C29" s="130"/>
      <c r="D29" s="130"/>
      <c r="E29" s="130"/>
      <c r="F29" s="130"/>
      <c r="G29" s="130"/>
      <c r="H29" s="58"/>
      <c r="I29" s="7">
        <f>I26/220*20%*9.14*15</f>
        <v>127.74728727272728</v>
      </c>
    </row>
    <row r="30" spans="1:14" ht="26.25" customHeight="1" x14ac:dyDescent="0.2">
      <c r="A30" s="2" t="s">
        <v>31</v>
      </c>
      <c r="B30" s="266" t="s">
        <v>151</v>
      </c>
      <c r="C30" s="267"/>
      <c r="D30" s="267"/>
      <c r="E30" s="267"/>
      <c r="F30" s="267"/>
      <c r="G30" s="267"/>
      <c r="H30" s="119"/>
      <c r="I30" s="7">
        <f>15*7.92</f>
        <v>118.8</v>
      </c>
    </row>
    <row r="31" spans="1:14" ht="26.25" customHeight="1" x14ac:dyDescent="0.2">
      <c r="A31" s="120" t="s">
        <v>33</v>
      </c>
      <c r="B31" s="217" t="s">
        <v>182</v>
      </c>
      <c r="C31" s="217"/>
      <c r="D31" s="217"/>
      <c r="E31" s="217"/>
      <c r="F31" s="217"/>
      <c r="G31" s="217"/>
      <c r="H31" s="118"/>
      <c r="I31" s="69">
        <f>(I27+I28+I29+I30)*20%</f>
        <v>85.191457454545471</v>
      </c>
    </row>
    <row r="32" spans="1:14" ht="23.25" customHeight="1" x14ac:dyDescent="0.2">
      <c r="A32" s="2" t="s">
        <v>49</v>
      </c>
      <c r="B32" s="210" t="s">
        <v>118</v>
      </c>
      <c r="C32" s="211"/>
      <c r="D32" s="211"/>
      <c r="E32" s="211"/>
      <c r="F32" s="211"/>
      <c r="G32" s="211"/>
      <c r="H32" s="117"/>
      <c r="I32" s="7"/>
    </row>
    <row r="33" spans="1:255" ht="12.75" x14ac:dyDescent="0.2">
      <c r="A33" s="2"/>
      <c r="B33" s="226" t="s">
        <v>121</v>
      </c>
      <c r="C33" s="227"/>
      <c r="D33" s="227"/>
      <c r="E33" s="227"/>
      <c r="F33" s="227"/>
      <c r="G33" s="227"/>
      <c r="H33" s="70"/>
      <c r="I33" s="7">
        <f>SUM(I26:I32)</f>
        <v>1536.1087447272728</v>
      </c>
    </row>
    <row r="34" spans="1:255" ht="12.75" customHeight="1" x14ac:dyDescent="0.2">
      <c r="A34" s="2" t="s">
        <v>24</v>
      </c>
      <c r="B34" s="129" t="s">
        <v>133</v>
      </c>
      <c r="C34" s="130"/>
      <c r="D34" s="130"/>
      <c r="E34" s="130"/>
      <c r="F34" s="130"/>
      <c r="G34" s="130"/>
      <c r="H34" s="71">
        <v>0.3</v>
      </c>
      <c r="I34" s="69">
        <f>I33*H34</f>
        <v>460.83262341818181</v>
      </c>
    </row>
    <row r="35" spans="1:255" ht="12.75" x14ac:dyDescent="0.2">
      <c r="A35" s="2"/>
      <c r="B35" s="129"/>
      <c r="C35" s="130"/>
      <c r="D35" s="130"/>
      <c r="E35" s="130"/>
      <c r="F35" s="130"/>
      <c r="G35" s="130"/>
      <c r="H35" s="212"/>
      <c r="I35" s="7"/>
      <c r="J35" s="60"/>
      <c r="K35" s="9"/>
    </row>
    <row r="36" spans="1:255" ht="12.75" customHeight="1" x14ac:dyDescent="0.2">
      <c r="A36" s="268" t="s">
        <v>25</v>
      </c>
      <c r="B36" s="268"/>
      <c r="C36" s="268"/>
      <c r="D36" s="268"/>
      <c r="E36" s="268"/>
      <c r="F36" s="268"/>
      <c r="G36" s="268"/>
      <c r="H36" s="268"/>
      <c r="I36" s="7">
        <f>SUM(I33:I34)</f>
        <v>1996.9413681454546</v>
      </c>
      <c r="J36" s="8"/>
      <c r="K36" s="9"/>
    </row>
    <row r="37" spans="1:255" ht="12.75" x14ac:dyDescent="0.2">
      <c r="A37" s="261" t="s">
        <v>26</v>
      </c>
      <c r="B37" s="261"/>
      <c r="C37" s="261"/>
      <c r="D37" s="261"/>
      <c r="E37" s="261"/>
      <c r="F37" s="261"/>
      <c r="G37" s="261"/>
      <c r="H37" s="261"/>
      <c r="I37" s="261"/>
      <c r="J37" s="8"/>
      <c r="K37" s="9"/>
    </row>
    <row r="38" spans="1:255" ht="12.75" customHeight="1" x14ac:dyDescent="0.2">
      <c r="A38" s="67">
        <v>2</v>
      </c>
      <c r="B38" s="206" t="s">
        <v>184</v>
      </c>
      <c r="C38" s="206"/>
      <c r="D38" s="206"/>
      <c r="E38" s="206"/>
      <c r="F38" s="206"/>
      <c r="G38" s="206"/>
      <c r="H38" s="206"/>
      <c r="I38" s="63" t="s">
        <v>27</v>
      </c>
      <c r="J38" s="8"/>
      <c r="K38" s="9"/>
    </row>
    <row r="39" spans="1:255" s="65" customFormat="1" ht="13.5" x14ac:dyDescent="0.25">
      <c r="A39" s="64" t="s">
        <v>1</v>
      </c>
      <c r="B39" s="129" t="s">
        <v>131</v>
      </c>
      <c r="C39" s="129"/>
      <c r="D39" s="129"/>
      <c r="E39" s="129"/>
      <c r="F39" s="129"/>
      <c r="G39" s="129"/>
      <c r="H39" s="129"/>
      <c r="I39" s="22">
        <f>H41-H40</f>
        <v>16.502400000000002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  <c r="BY39" s="207"/>
      <c r="BZ39" s="207"/>
      <c r="CA39" s="207"/>
      <c r="CB39" s="207"/>
      <c r="CC39" s="207"/>
      <c r="CD39" s="207"/>
      <c r="CE39" s="207"/>
      <c r="CF39" s="207"/>
      <c r="CG39" s="207"/>
      <c r="CH39" s="207"/>
      <c r="CI39" s="207"/>
      <c r="CJ39" s="207"/>
      <c r="CK39" s="207"/>
      <c r="CL39" s="207"/>
      <c r="CM39" s="207"/>
      <c r="CN39" s="207"/>
      <c r="CO39" s="207"/>
      <c r="CP39" s="207"/>
      <c r="CQ39" s="207"/>
      <c r="CR39" s="207"/>
      <c r="CS39" s="207"/>
      <c r="CT39" s="207"/>
      <c r="CU39" s="207"/>
      <c r="CV39" s="207"/>
      <c r="CW39" s="207"/>
      <c r="CX39" s="207"/>
      <c r="CY39" s="207"/>
      <c r="CZ39" s="207"/>
      <c r="DA39" s="207"/>
      <c r="DB39" s="207"/>
      <c r="DC39" s="207"/>
      <c r="DD39" s="207"/>
      <c r="DE39" s="207"/>
      <c r="DF39" s="207"/>
      <c r="DG39" s="207"/>
      <c r="DH39" s="207"/>
      <c r="DI39" s="207"/>
      <c r="DJ39" s="207"/>
      <c r="DK39" s="207"/>
      <c r="DL39" s="207"/>
      <c r="DM39" s="207"/>
      <c r="DN39" s="207"/>
      <c r="DO39" s="207"/>
      <c r="DP39" s="207"/>
      <c r="DQ39" s="207"/>
      <c r="DR39" s="207"/>
      <c r="DS39" s="207"/>
      <c r="DT39" s="207"/>
      <c r="DU39" s="207"/>
      <c r="DV39" s="207"/>
      <c r="DW39" s="207"/>
      <c r="DX39" s="207"/>
      <c r="DY39" s="207"/>
      <c r="DZ39" s="207"/>
      <c r="EA39" s="207"/>
      <c r="EB39" s="207"/>
      <c r="EC39" s="207"/>
      <c r="ED39" s="207"/>
      <c r="EE39" s="207"/>
      <c r="EF39" s="207"/>
      <c r="EG39" s="207"/>
      <c r="EH39" s="207"/>
      <c r="EI39" s="207"/>
      <c r="EJ39" s="207"/>
      <c r="EK39" s="207"/>
      <c r="EL39" s="207"/>
      <c r="EM39" s="207"/>
      <c r="EN39" s="207"/>
      <c r="EO39" s="207"/>
      <c r="EP39" s="207"/>
      <c r="EQ39" s="207"/>
      <c r="ER39" s="207"/>
      <c r="ES39" s="207"/>
      <c r="ET39" s="207"/>
      <c r="EU39" s="207"/>
      <c r="EV39" s="207"/>
      <c r="EW39" s="207"/>
      <c r="EX39" s="207"/>
      <c r="EY39" s="207"/>
      <c r="EZ39" s="207"/>
      <c r="FA39" s="207"/>
      <c r="FB39" s="207"/>
      <c r="FC39" s="207"/>
      <c r="FD39" s="207"/>
      <c r="FE39" s="207"/>
      <c r="FF39" s="207"/>
      <c r="FG39" s="207"/>
      <c r="FH39" s="207"/>
      <c r="FI39" s="207"/>
      <c r="FJ39" s="207"/>
      <c r="FK39" s="207"/>
      <c r="FL39" s="207"/>
      <c r="FM39" s="207"/>
      <c r="FN39" s="207"/>
      <c r="FO39" s="207"/>
      <c r="FP39" s="207"/>
      <c r="FQ39" s="207"/>
      <c r="FR39" s="207"/>
      <c r="FS39" s="207"/>
      <c r="FT39" s="207"/>
      <c r="FU39" s="207"/>
      <c r="FV39" s="207"/>
      <c r="FW39" s="207"/>
      <c r="FX39" s="207"/>
      <c r="FY39" s="207"/>
      <c r="FZ39" s="207"/>
      <c r="GA39" s="207"/>
      <c r="GB39" s="207"/>
      <c r="GC39" s="207"/>
      <c r="GD39" s="207"/>
      <c r="GE39" s="207"/>
      <c r="GF39" s="207"/>
      <c r="GG39" s="207"/>
      <c r="GH39" s="207"/>
      <c r="GI39" s="207"/>
      <c r="GJ39" s="207"/>
      <c r="GK39" s="207"/>
      <c r="GL39" s="207"/>
      <c r="GM39" s="207"/>
      <c r="GN39" s="207"/>
      <c r="GO39" s="207"/>
      <c r="GP39" s="207"/>
      <c r="GQ39" s="207"/>
      <c r="GR39" s="207"/>
      <c r="GS39" s="207"/>
      <c r="GT39" s="207"/>
      <c r="GU39" s="207"/>
      <c r="GV39" s="207"/>
      <c r="GW39" s="207"/>
      <c r="GX39" s="207"/>
      <c r="GY39" s="207"/>
      <c r="GZ39" s="207"/>
      <c r="HA39" s="207"/>
      <c r="HB39" s="207"/>
      <c r="HC39" s="207"/>
      <c r="HD39" s="207"/>
      <c r="HE39" s="207"/>
      <c r="HF39" s="207"/>
      <c r="HG39" s="207"/>
      <c r="HH39" s="207"/>
      <c r="HI39" s="207"/>
      <c r="HJ39" s="207"/>
      <c r="HK39" s="207"/>
      <c r="HL39" s="207"/>
      <c r="HM39" s="207"/>
      <c r="HN39" s="207"/>
      <c r="HO39" s="207"/>
      <c r="HP39" s="207"/>
      <c r="HQ39" s="207"/>
      <c r="HR39" s="207"/>
      <c r="HS39" s="207"/>
      <c r="HT39" s="207"/>
      <c r="HU39" s="207"/>
      <c r="HV39" s="207"/>
      <c r="HW39" s="207"/>
      <c r="HX39" s="207"/>
      <c r="HY39" s="207"/>
      <c r="HZ39" s="207"/>
      <c r="IA39" s="207"/>
      <c r="IB39" s="207"/>
      <c r="IC39" s="207"/>
      <c r="ID39" s="207"/>
      <c r="IE39" s="207"/>
      <c r="IF39" s="207"/>
      <c r="IG39" s="207"/>
      <c r="IH39" s="207"/>
      <c r="II39" s="207"/>
      <c r="IJ39" s="207"/>
      <c r="IK39" s="207"/>
      <c r="IL39" s="207"/>
      <c r="IM39" s="207"/>
      <c r="IN39" s="207"/>
      <c r="IO39" s="207"/>
      <c r="IP39" s="207"/>
      <c r="IQ39" s="207"/>
      <c r="IR39" s="207"/>
      <c r="IS39" s="207"/>
      <c r="IT39" s="207"/>
      <c r="IU39" s="207"/>
    </row>
    <row r="40" spans="1:255" ht="12.75" customHeight="1" x14ac:dyDescent="0.2">
      <c r="A40" s="64"/>
      <c r="B40" s="199" t="s">
        <v>136</v>
      </c>
      <c r="C40" s="129"/>
      <c r="D40" s="129"/>
      <c r="E40" s="129"/>
      <c r="F40" s="129"/>
      <c r="G40" s="129"/>
      <c r="H40" s="14">
        <f>H18*6%</f>
        <v>61.497599999999998</v>
      </c>
      <c r="I40" s="50"/>
    </row>
    <row r="41" spans="1:255" ht="14.25" customHeight="1" x14ac:dyDescent="0.2">
      <c r="A41" s="64"/>
      <c r="B41" s="208" t="s">
        <v>135</v>
      </c>
      <c r="C41" s="170"/>
      <c r="D41" s="170"/>
      <c r="E41" s="170"/>
      <c r="F41" s="170"/>
      <c r="G41" s="170"/>
      <c r="H41" s="74">
        <f>2*2.6*15</f>
        <v>78</v>
      </c>
      <c r="I41" s="50"/>
    </row>
    <row r="42" spans="1:255" ht="16.5" customHeight="1" x14ac:dyDescent="0.2">
      <c r="A42" s="64" t="s">
        <v>3</v>
      </c>
      <c r="B42" s="249" t="s">
        <v>137</v>
      </c>
      <c r="C42" s="250"/>
      <c r="D42" s="250"/>
      <c r="E42" s="250"/>
      <c r="F42" s="250"/>
      <c r="G42" s="251"/>
      <c r="H42" s="66"/>
      <c r="I42" s="22">
        <f>270-2.7</f>
        <v>267.3</v>
      </c>
    </row>
    <row r="43" spans="1:255" ht="14.25" customHeight="1" x14ac:dyDescent="0.2">
      <c r="A43" s="64" t="s">
        <v>5</v>
      </c>
      <c r="B43" s="249" t="s">
        <v>138</v>
      </c>
      <c r="C43" s="250"/>
      <c r="D43" s="250"/>
      <c r="E43" s="250"/>
      <c r="F43" s="250"/>
      <c r="G43" s="251"/>
      <c r="H43" s="66"/>
      <c r="I43" s="22">
        <f>1.5*15</f>
        <v>22.5</v>
      </c>
    </row>
    <row r="44" spans="1:255" ht="12.75" customHeight="1" x14ac:dyDescent="0.2">
      <c r="A44" s="64" t="s">
        <v>7</v>
      </c>
      <c r="B44" s="129" t="s">
        <v>29</v>
      </c>
      <c r="C44" s="129"/>
      <c r="D44" s="129"/>
      <c r="E44" s="129"/>
      <c r="F44" s="129"/>
      <c r="G44" s="129"/>
      <c r="H44" s="129"/>
      <c r="I44" s="22"/>
    </row>
    <row r="45" spans="1:255" ht="12.75" customHeight="1" x14ac:dyDescent="0.2">
      <c r="A45" s="64" t="s">
        <v>31</v>
      </c>
      <c r="B45" s="236" t="s">
        <v>30</v>
      </c>
      <c r="C45" s="236"/>
      <c r="D45" s="236"/>
      <c r="E45" s="236"/>
      <c r="F45" s="236"/>
      <c r="G45" s="236"/>
      <c r="H45" s="236"/>
      <c r="I45" s="22"/>
    </row>
    <row r="46" spans="1:255" ht="12.75" x14ac:dyDescent="0.2">
      <c r="A46" s="64" t="s">
        <v>33</v>
      </c>
      <c r="B46" s="236" t="s">
        <v>32</v>
      </c>
      <c r="C46" s="236"/>
      <c r="D46" s="236"/>
      <c r="E46" s="236"/>
      <c r="F46" s="236"/>
      <c r="G46" s="236"/>
      <c r="H46" s="236"/>
      <c r="I46" s="76"/>
    </row>
    <row r="47" spans="1:255" ht="12.75" x14ac:dyDescent="0.2">
      <c r="A47" s="64" t="s">
        <v>49</v>
      </c>
      <c r="B47" s="236" t="s">
        <v>140</v>
      </c>
      <c r="C47" s="236"/>
      <c r="D47" s="236"/>
      <c r="E47" s="236"/>
      <c r="F47" s="236"/>
      <c r="G47" s="236"/>
      <c r="H47" s="236"/>
      <c r="I47" s="22">
        <f>(163.99-10.2496)/12</f>
        <v>12.811700000000002</v>
      </c>
    </row>
    <row r="48" spans="1:255" ht="12.75" x14ac:dyDescent="0.2">
      <c r="A48" s="64" t="s">
        <v>24</v>
      </c>
      <c r="B48" s="236" t="s">
        <v>160</v>
      </c>
      <c r="C48" s="236"/>
      <c r="D48" s="236"/>
      <c r="E48" s="236"/>
      <c r="F48" s="236"/>
      <c r="G48" s="236"/>
      <c r="H48" s="236"/>
      <c r="I48" s="22">
        <f>I39</f>
        <v>16.502400000000002</v>
      </c>
    </row>
    <row r="49" spans="1:9" ht="12.75" x14ac:dyDescent="0.2">
      <c r="A49" s="15"/>
      <c r="B49" s="146" t="s">
        <v>35</v>
      </c>
      <c r="C49" s="146"/>
      <c r="D49" s="146"/>
      <c r="E49" s="146"/>
      <c r="F49" s="146"/>
      <c r="G49" s="146"/>
      <c r="H49" s="146"/>
      <c r="I49" s="22">
        <f>SUM(I39:I48)</f>
        <v>335.61650000000003</v>
      </c>
    </row>
    <row r="50" spans="1:9" ht="12.75" x14ac:dyDescent="0.2">
      <c r="A50" s="231"/>
      <c r="B50" s="231"/>
      <c r="C50" s="231"/>
      <c r="D50" s="231"/>
      <c r="E50" s="231"/>
      <c r="F50" s="231"/>
      <c r="G50" s="231"/>
      <c r="H50" s="231"/>
      <c r="I50" s="231"/>
    </row>
    <row r="51" spans="1:9" s="16" customFormat="1" ht="25.5" customHeight="1" x14ac:dyDescent="0.2">
      <c r="A51" s="252" t="s">
        <v>36</v>
      </c>
      <c r="B51" s="253"/>
      <c r="C51" s="253"/>
      <c r="D51" s="253"/>
      <c r="E51" s="253"/>
      <c r="F51" s="253"/>
      <c r="G51" s="253"/>
      <c r="H51" s="253"/>
      <c r="I51" s="254"/>
    </row>
    <row r="52" spans="1:9" ht="12.75" x14ac:dyDescent="0.2">
      <c r="A52" s="265"/>
      <c r="B52" s="265"/>
      <c r="C52" s="265"/>
      <c r="D52" s="265"/>
      <c r="E52" s="265"/>
      <c r="F52" s="265"/>
      <c r="G52" s="265"/>
      <c r="H52" s="265"/>
      <c r="I52" s="265"/>
    </row>
    <row r="53" spans="1:9" ht="12.75" customHeight="1" x14ac:dyDescent="0.2">
      <c r="A53" s="234" t="s">
        <v>37</v>
      </c>
      <c r="B53" s="234"/>
      <c r="C53" s="234"/>
      <c r="D53" s="234"/>
      <c r="E53" s="234"/>
      <c r="F53" s="234"/>
      <c r="G53" s="234"/>
      <c r="H53" s="234"/>
      <c r="I53" s="234"/>
    </row>
    <row r="54" spans="1:9" ht="12.75" customHeight="1" x14ac:dyDescent="0.2">
      <c r="A54" s="67">
        <v>3</v>
      </c>
      <c r="B54" s="206" t="s">
        <v>185</v>
      </c>
      <c r="C54" s="206"/>
      <c r="D54" s="206"/>
      <c r="E54" s="206"/>
      <c r="F54" s="206"/>
      <c r="G54" s="206"/>
      <c r="H54" s="206"/>
      <c r="I54" s="64" t="s">
        <v>27</v>
      </c>
    </row>
    <row r="55" spans="1:9" ht="12.75" customHeight="1" x14ac:dyDescent="0.2">
      <c r="A55" s="64" t="s">
        <v>1</v>
      </c>
      <c r="B55" s="170" t="s">
        <v>124</v>
      </c>
      <c r="C55" s="170"/>
      <c r="D55" s="170"/>
      <c r="E55" s="170"/>
      <c r="F55" s="170"/>
      <c r="G55" s="170"/>
      <c r="H55" s="170"/>
      <c r="I55" s="81">
        <v>0</v>
      </c>
    </row>
    <row r="56" spans="1:9" ht="12.75" x14ac:dyDescent="0.2">
      <c r="A56" s="64" t="s">
        <v>3</v>
      </c>
      <c r="B56" s="255" t="s">
        <v>123</v>
      </c>
      <c r="C56" s="256"/>
      <c r="D56" s="256"/>
      <c r="E56" s="256"/>
      <c r="F56" s="256"/>
      <c r="G56" s="256"/>
      <c r="H56" s="257"/>
      <c r="I56" s="82">
        <v>0</v>
      </c>
    </row>
    <row r="57" spans="1:9" ht="12.75" x14ac:dyDescent="0.2">
      <c r="A57" s="64" t="s">
        <v>5</v>
      </c>
      <c r="B57" s="157" t="s">
        <v>122</v>
      </c>
      <c r="C57" s="157"/>
      <c r="D57" s="157"/>
      <c r="E57" s="157"/>
      <c r="F57" s="157"/>
      <c r="G57" s="157"/>
      <c r="H57" s="157"/>
      <c r="I57" s="82">
        <v>0</v>
      </c>
    </row>
    <row r="58" spans="1:9" ht="12.75" x14ac:dyDescent="0.2">
      <c r="A58" s="64" t="s">
        <v>7</v>
      </c>
      <c r="B58" s="157" t="s">
        <v>129</v>
      </c>
      <c r="C58" s="157"/>
      <c r="D58" s="157"/>
      <c r="E58" s="157"/>
      <c r="F58" s="157"/>
      <c r="G58" s="157"/>
      <c r="H58" s="157"/>
      <c r="I58" s="82">
        <v>0</v>
      </c>
    </row>
    <row r="59" spans="1:9" ht="12.75" x14ac:dyDescent="0.2">
      <c r="A59" s="165" t="s">
        <v>38</v>
      </c>
      <c r="B59" s="165"/>
      <c r="C59" s="165"/>
      <c r="D59" s="165"/>
      <c r="E59" s="165"/>
      <c r="F59" s="165"/>
      <c r="G59" s="165"/>
      <c r="H59" s="165"/>
      <c r="I59" s="82">
        <f>ROUND(SUM(I55:I58),2)</f>
        <v>0</v>
      </c>
    </row>
    <row r="60" spans="1:9" ht="12.75" x14ac:dyDescent="0.2">
      <c r="A60" s="231"/>
      <c r="B60" s="231"/>
      <c r="C60" s="231"/>
      <c r="D60" s="231"/>
      <c r="E60" s="231"/>
      <c r="F60" s="231"/>
      <c r="G60" s="231"/>
      <c r="H60" s="231"/>
      <c r="I60" s="231"/>
    </row>
    <row r="61" spans="1:9" ht="12.75" x14ac:dyDescent="0.2">
      <c r="A61" s="177" t="s">
        <v>39</v>
      </c>
      <c r="B61" s="177"/>
      <c r="C61" s="177"/>
      <c r="D61" s="177"/>
      <c r="E61" s="177"/>
      <c r="F61" s="177"/>
      <c r="G61" s="177"/>
      <c r="H61" s="177"/>
      <c r="I61" s="177"/>
    </row>
    <row r="62" spans="1:9" ht="12.75" x14ac:dyDescent="0.2">
      <c r="A62" s="17"/>
      <c r="B62" s="18"/>
      <c r="C62" s="18"/>
      <c r="D62" s="18"/>
      <c r="E62" s="18"/>
      <c r="F62" s="18"/>
      <c r="G62" s="18"/>
      <c r="H62" s="18"/>
      <c r="I62" s="77"/>
    </row>
    <row r="63" spans="1:9" ht="27" customHeight="1" x14ac:dyDescent="0.2">
      <c r="A63" s="183" t="s">
        <v>40</v>
      </c>
      <c r="B63" s="184"/>
      <c r="C63" s="184"/>
      <c r="D63" s="184"/>
      <c r="E63" s="184"/>
      <c r="F63" s="184"/>
      <c r="G63" s="184"/>
      <c r="H63" s="184"/>
      <c r="I63" s="185"/>
    </row>
    <row r="64" spans="1:9" ht="12.75" customHeight="1" x14ac:dyDescent="0.2">
      <c r="A64" s="19" t="s">
        <v>41</v>
      </c>
      <c r="B64" s="206" t="s">
        <v>42</v>
      </c>
      <c r="C64" s="206"/>
      <c r="D64" s="206"/>
      <c r="E64" s="206"/>
      <c r="F64" s="206"/>
      <c r="G64" s="206"/>
      <c r="H64" s="61" t="s">
        <v>22</v>
      </c>
      <c r="I64" s="63" t="s">
        <v>27</v>
      </c>
    </row>
    <row r="65" spans="1:9" ht="12.75" x14ac:dyDescent="0.2">
      <c r="A65" s="20" t="s">
        <v>1</v>
      </c>
      <c r="B65" s="189" t="s">
        <v>43</v>
      </c>
      <c r="C65" s="189"/>
      <c r="D65" s="189"/>
      <c r="E65" s="189"/>
      <c r="F65" s="189"/>
      <c r="G65" s="189"/>
      <c r="H65" s="21">
        <v>0.2</v>
      </c>
      <c r="I65" s="22">
        <f t="shared" ref="I65:I72" si="0">ROUND($I$36*H65,2)</f>
        <v>399.39</v>
      </c>
    </row>
    <row r="66" spans="1:9" ht="12.75" customHeight="1" x14ac:dyDescent="0.2">
      <c r="A66" s="20" t="s">
        <v>3</v>
      </c>
      <c r="B66" s="189" t="s">
        <v>44</v>
      </c>
      <c r="C66" s="189"/>
      <c r="D66" s="189"/>
      <c r="E66" s="189"/>
      <c r="F66" s="189"/>
      <c r="G66" s="189"/>
      <c r="H66" s="21">
        <v>1.4999999999999999E-2</v>
      </c>
      <c r="I66" s="22">
        <f t="shared" si="0"/>
        <v>29.95</v>
      </c>
    </row>
    <row r="67" spans="1:9" ht="12.75" customHeight="1" x14ac:dyDescent="0.2">
      <c r="A67" s="20" t="s">
        <v>5</v>
      </c>
      <c r="B67" s="189" t="s">
        <v>45</v>
      </c>
      <c r="C67" s="189"/>
      <c r="D67" s="189"/>
      <c r="E67" s="189"/>
      <c r="F67" s="189"/>
      <c r="G67" s="189"/>
      <c r="H67" s="21">
        <v>0.01</v>
      </c>
      <c r="I67" s="22">
        <f t="shared" si="0"/>
        <v>19.97</v>
      </c>
    </row>
    <row r="68" spans="1:9" ht="12.75" x14ac:dyDescent="0.2">
      <c r="A68" s="20" t="s">
        <v>7</v>
      </c>
      <c r="B68" s="189" t="s">
        <v>46</v>
      </c>
      <c r="C68" s="189"/>
      <c r="D68" s="189"/>
      <c r="E68" s="189"/>
      <c r="F68" s="189"/>
      <c r="G68" s="189"/>
      <c r="H68" s="21">
        <v>2E-3</v>
      </c>
      <c r="I68" s="22">
        <f t="shared" si="0"/>
        <v>3.99</v>
      </c>
    </row>
    <row r="69" spans="1:9" ht="12.75" customHeight="1" x14ac:dyDescent="0.2">
      <c r="A69" s="20" t="s">
        <v>31</v>
      </c>
      <c r="B69" s="170" t="s">
        <v>47</v>
      </c>
      <c r="C69" s="170"/>
      <c r="D69" s="170"/>
      <c r="E69" s="170"/>
      <c r="F69" s="170"/>
      <c r="G69" s="170"/>
      <c r="H69" s="21">
        <v>2.5000000000000001E-2</v>
      </c>
      <c r="I69" s="22">
        <f t="shared" si="0"/>
        <v>49.92</v>
      </c>
    </row>
    <row r="70" spans="1:9" ht="12.75" x14ac:dyDescent="0.2">
      <c r="A70" s="20" t="s">
        <v>33</v>
      </c>
      <c r="B70" s="170" t="s">
        <v>48</v>
      </c>
      <c r="C70" s="170"/>
      <c r="D70" s="170"/>
      <c r="E70" s="170"/>
      <c r="F70" s="170"/>
      <c r="G70" s="170"/>
      <c r="H70" s="21">
        <v>0.08</v>
      </c>
      <c r="I70" s="22">
        <f t="shared" si="0"/>
        <v>159.76</v>
      </c>
    </row>
    <row r="71" spans="1:9" ht="12.75" customHeight="1" x14ac:dyDescent="0.2">
      <c r="A71" s="20" t="s">
        <v>49</v>
      </c>
      <c r="B71" s="199" t="s">
        <v>141</v>
      </c>
      <c r="C71" s="130"/>
      <c r="D71" s="130"/>
      <c r="E71" s="130"/>
      <c r="F71" s="130"/>
      <c r="G71" s="131"/>
      <c r="H71" s="104">
        <v>0.03</v>
      </c>
      <c r="I71" s="22">
        <f t="shared" si="0"/>
        <v>59.91</v>
      </c>
    </row>
    <row r="72" spans="1:9" ht="12.75" x14ac:dyDescent="0.2">
      <c r="A72" s="20" t="s">
        <v>24</v>
      </c>
      <c r="B72" s="170" t="s">
        <v>50</v>
      </c>
      <c r="C72" s="170"/>
      <c r="D72" s="170"/>
      <c r="E72" s="170"/>
      <c r="F72" s="170"/>
      <c r="G72" s="170"/>
      <c r="H72" s="21">
        <v>6.0000000000000001E-3</v>
      </c>
      <c r="I72" s="22">
        <f t="shared" si="0"/>
        <v>11.98</v>
      </c>
    </row>
    <row r="73" spans="1:9" ht="12.75" x14ac:dyDescent="0.2">
      <c r="A73" s="165" t="s">
        <v>51</v>
      </c>
      <c r="B73" s="165"/>
      <c r="C73" s="165"/>
      <c r="D73" s="165"/>
      <c r="E73" s="165"/>
      <c r="F73" s="165"/>
      <c r="G73" s="165"/>
      <c r="H73" s="23">
        <f>SUM(H65:H72)</f>
        <v>0.3680000000000001</v>
      </c>
      <c r="I73" s="22">
        <f>SUM(I65:I72)</f>
        <v>734.87</v>
      </c>
    </row>
    <row r="74" spans="1:9" ht="12.75" x14ac:dyDescent="0.2">
      <c r="A74" s="24"/>
      <c r="B74" s="25"/>
      <c r="C74" s="25"/>
      <c r="D74" s="25"/>
      <c r="E74" s="25"/>
      <c r="F74" s="25"/>
      <c r="G74" s="25"/>
      <c r="H74" s="26"/>
      <c r="I74" s="78"/>
    </row>
    <row r="75" spans="1:9" ht="39.75" customHeight="1" x14ac:dyDescent="0.2">
      <c r="A75" s="178" t="s">
        <v>52</v>
      </c>
      <c r="B75" s="179"/>
      <c r="C75" s="179"/>
      <c r="D75" s="179"/>
      <c r="E75" s="179"/>
      <c r="F75" s="179"/>
      <c r="G75" s="179"/>
      <c r="H75" s="179"/>
      <c r="I75" s="180"/>
    </row>
    <row r="76" spans="1:9" ht="12.75" x14ac:dyDescent="0.2">
      <c r="A76" s="231"/>
      <c r="B76" s="231"/>
      <c r="C76" s="231"/>
      <c r="D76" s="231"/>
      <c r="E76" s="231"/>
      <c r="F76" s="231"/>
      <c r="G76" s="231"/>
      <c r="H76" s="231"/>
      <c r="I76" s="231"/>
    </row>
    <row r="77" spans="1:9" ht="12.75" customHeight="1" x14ac:dyDescent="0.2">
      <c r="A77" s="234" t="s">
        <v>53</v>
      </c>
      <c r="B77" s="234"/>
      <c r="C77" s="234"/>
      <c r="D77" s="234"/>
      <c r="E77" s="234"/>
      <c r="F77" s="234"/>
      <c r="G77" s="234"/>
      <c r="H77" s="234"/>
      <c r="I77" s="234"/>
    </row>
    <row r="78" spans="1:9" ht="12.75" customHeight="1" x14ac:dyDescent="0.2">
      <c r="A78" s="67" t="s">
        <v>54</v>
      </c>
      <c r="B78" s="206" t="s">
        <v>55</v>
      </c>
      <c r="C78" s="206"/>
      <c r="D78" s="206"/>
      <c r="E78" s="206"/>
      <c r="F78" s="206"/>
      <c r="G78" s="206"/>
      <c r="H78" s="27" t="s">
        <v>22</v>
      </c>
      <c r="I78" s="64" t="s">
        <v>27</v>
      </c>
    </row>
    <row r="79" spans="1:9" ht="12.75" customHeight="1" x14ac:dyDescent="0.2">
      <c r="A79" s="64" t="s">
        <v>1</v>
      </c>
      <c r="B79" s="189" t="s">
        <v>56</v>
      </c>
      <c r="C79" s="189"/>
      <c r="D79" s="189"/>
      <c r="E79" s="189"/>
      <c r="F79" s="189"/>
      <c r="G79" s="189"/>
      <c r="H79" s="28">
        <v>8.3330000000000001E-2</v>
      </c>
      <c r="I79" s="22">
        <f>ROUND($I$36*H79,2)</f>
        <v>166.41</v>
      </c>
    </row>
    <row r="80" spans="1:9" ht="12.75" x14ac:dyDescent="0.2">
      <c r="A80" s="165" t="s">
        <v>57</v>
      </c>
      <c r="B80" s="165"/>
      <c r="C80" s="165"/>
      <c r="D80" s="165"/>
      <c r="E80" s="165"/>
      <c r="F80" s="165"/>
      <c r="G80" s="165"/>
      <c r="H80" s="29">
        <f>H79</f>
        <v>8.3330000000000001E-2</v>
      </c>
      <c r="I80" s="31">
        <f>SUM(I79:I79)</f>
        <v>166.41</v>
      </c>
    </row>
    <row r="81" spans="1:10" ht="12.75" customHeight="1" x14ac:dyDescent="0.2">
      <c r="A81" s="64" t="s">
        <v>5</v>
      </c>
      <c r="B81" s="189" t="s">
        <v>58</v>
      </c>
      <c r="C81" s="189"/>
      <c r="D81" s="189"/>
      <c r="E81" s="189"/>
      <c r="F81" s="189"/>
      <c r="G81" s="189"/>
      <c r="H81" s="30">
        <f>H73*H80</f>
        <v>3.0665440000000009E-2</v>
      </c>
      <c r="I81" s="31">
        <f>ROUND(H73*I80,2)</f>
        <v>61.24</v>
      </c>
    </row>
    <row r="82" spans="1:10" ht="12.75" x14ac:dyDescent="0.2">
      <c r="A82" s="165" t="s">
        <v>51</v>
      </c>
      <c r="B82" s="165"/>
      <c r="C82" s="165"/>
      <c r="D82" s="165"/>
      <c r="E82" s="165"/>
      <c r="F82" s="165"/>
      <c r="G82" s="165"/>
      <c r="H82" s="32">
        <f>H80+H81</f>
        <v>0.11399544</v>
      </c>
      <c r="I82" s="31">
        <f>SUM(I80:I81)</f>
        <v>227.65</v>
      </c>
    </row>
    <row r="83" spans="1:10" ht="12.75" x14ac:dyDescent="0.2">
      <c r="A83" s="265"/>
      <c r="B83" s="265"/>
      <c r="C83" s="265"/>
      <c r="D83" s="265"/>
      <c r="E83" s="265"/>
      <c r="F83" s="265"/>
      <c r="G83" s="265"/>
      <c r="H83" s="265"/>
      <c r="I83" s="265"/>
    </row>
    <row r="84" spans="1:10" ht="12.75" customHeight="1" x14ac:dyDescent="0.2">
      <c r="A84" s="234" t="s">
        <v>59</v>
      </c>
      <c r="B84" s="234"/>
      <c r="C84" s="234"/>
      <c r="D84" s="234"/>
      <c r="E84" s="234"/>
      <c r="F84" s="234"/>
      <c r="G84" s="234"/>
      <c r="H84" s="234"/>
      <c r="I84" s="234"/>
    </row>
    <row r="85" spans="1:10" ht="12.75" x14ac:dyDescent="0.2">
      <c r="A85" s="67" t="s">
        <v>60</v>
      </c>
      <c r="B85" s="169" t="s">
        <v>61</v>
      </c>
      <c r="C85" s="169"/>
      <c r="D85" s="169"/>
      <c r="E85" s="169"/>
      <c r="F85" s="169"/>
      <c r="G85" s="169"/>
      <c r="H85" s="169"/>
      <c r="I85" s="64" t="s">
        <v>27</v>
      </c>
    </row>
    <row r="86" spans="1:10" ht="12.75" customHeight="1" x14ac:dyDescent="0.2">
      <c r="A86" s="64" t="s">
        <v>1</v>
      </c>
      <c r="B86" s="170" t="s">
        <v>62</v>
      </c>
      <c r="C86" s="170"/>
      <c r="D86" s="170"/>
      <c r="E86" s="170"/>
      <c r="F86" s="170"/>
      <c r="G86" s="170"/>
      <c r="H86" s="33">
        <v>7.3999999999999999E-4</v>
      </c>
      <c r="I86" s="22">
        <f>ROUND($I$36*H86,2)</f>
        <v>1.48</v>
      </c>
    </row>
    <row r="87" spans="1:10" s="34" customFormat="1" ht="12.75" customHeight="1" x14ac:dyDescent="0.2">
      <c r="A87" s="64" t="s">
        <v>3</v>
      </c>
      <c r="B87" s="170" t="s">
        <v>63</v>
      </c>
      <c r="C87" s="170"/>
      <c r="D87" s="170"/>
      <c r="E87" s="170"/>
      <c r="F87" s="170"/>
      <c r="G87" s="170"/>
      <c r="H87" s="33">
        <f>H73*H86</f>
        <v>2.7232000000000005E-4</v>
      </c>
      <c r="I87" s="22">
        <f>ROUND(H73*I86,2)</f>
        <v>0.54</v>
      </c>
    </row>
    <row r="88" spans="1:10" s="34" customFormat="1" ht="12.75" x14ac:dyDescent="0.2">
      <c r="A88" s="165" t="s">
        <v>51</v>
      </c>
      <c r="B88" s="165"/>
      <c r="C88" s="165"/>
      <c r="D88" s="165"/>
      <c r="E88" s="165"/>
      <c r="F88" s="165"/>
      <c r="G88" s="165"/>
      <c r="H88" s="29">
        <f>H86+H87</f>
        <v>1.0123200000000001E-3</v>
      </c>
      <c r="I88" s="22">
        <f>SUM(I86:I87)</f>
        <v>2.02</v>
      </c>
    </row>
    <row r="89" spans="1:10" s="34" customFormat="1" ht="12.75" x14ac:dyDescent="0.2">
      <c r="A89" s="264"/>
      <c r="B89" s="264"/>
      <c r="C89" s="264"/>
      <c r="D89" s="264"/>
      <c r="E89" s="264"/>
      <c r="F89" s="264"/>
      <c r="G89" s="264"/>
      <c r="H89" s="264"/>
      <c r="I89" s="264"/>
    </row>
    <row r="90" spans="1:10" s="34" customFormat="1" ht="12.75" x14ac:dyDescent="0.2">
      <c r="A90" s="263" t="s">
        <v>64</v>
      </c>
      <c r="B90" s="263"/>
      <c r="C90" s="263"/>
      <c r="D90" s="263"/>
      <c r="E90" s="263"/>
      <c r="F90" s="263"/>
      <c r="G90" s="263"/>
      <c r="H90" s="263"/>
      <c r="I90" s="263"/>
    </row>
    <row r="91" spans="1:10" s="34" customFormat="1" ht="12.75" x14ac:dyDescent="0.2">
      <c r="A91" s="261" t="s">
        <v>65</v>
      </c>
      <c r="B91" s="261"/>
      <c r="C91" s="261"/>
      <c r="D91" s="261"/>
      <c r="E91" s="261"/>
      <c r="F91" s="261"/>
      <c r="G91" s="261"/>
      <c r="H91" s="261"/>
      <c r="I91" s="261"/>
    </row>
    <row r="92" spans="1:10" s="34" customFormat="1" ht="12.75" x14ac:dyDescent="0.2">
      <c r="A92" s="67" t="s">
        <v>66</v>
      </c>
      <c r="B92" s="169" t="s">
        <v>67</v>
      </c>
      <c r="C92" s="169"/>
      <c r="D92" s="169"/>
      <c r="E92" s="169"/>
      <c r="F92" s="169"/>
      <c r="G92" s="169"/>
      <c r="H92" s="169"/>
      <c r="I92" s="64" t="s">
        <v>27</v>
      </c>
    </row>
    <row r="93" spans="1:10" ht="12.75" x14ac:dyDescent="0.2">
      <c r="A93" s="64" t="s">
        <v>1</v>
      </c>
      <c r="B93" s="177" t="s">
        <v>145</v>
      </c>
      <c r="C93" s="177"/>
      <c r="D93" s="177"/>
      <c r="E93" s="177"/>
      <c r="F93" s="177"/>
      <c r="G93" s="177"/>
      <c r="H93" s="35">
        <v>4.1700000000000001E-3</v>
      </c>
      <c r="I93" s="22">
        <f>ROUND($I$36*H93,2)</f>
        <v>8.33</v>
      </c>
      <c r="J93" s="1" t="s">
        <v>147</v>
      </c>
    </row>
    <row r="94" spans="1:10" ht="12.75" x14ac:dyDescent="0.2">
      <c r="A94" s="64" t="s">
        <v>3</v>
      </c>
      <c r="B94" s="177" t="s">
        <v>144</v>
      </c>
      <c r="C94" s="177"/>
      <c r="D94" s="177"/>
      <c r="E94" s="177"/>
      <c r="F94" s="177"/>
      <c r="G94" s="177"/>
      <c r="H94" s="35">
        <f>H70*H93</f>
        <v>3.3360000000000003E-4</v>
      </c>
      <c r="I94" s="22">
        <f>ROUND($H$70*I93,2)</f>
        <v>0.67</v>
      </c>
    </row>
    <row r="95" spans="1:10" ht="12.75" customHeight="1" x14ac:dyDescent="0.25">
      <c r="A95" s="64" t="s">
        <v>5</v>
      </c>
      <c r="B95" s="189" t="s">
        <v>68</v>
      </c>
      <c r="C95" s="189"/>
      <c r="D95" s="189"/>
      <c r="E95" s="189"/>
      <c r="F95" s="189"/>
      <c r="G95" s="189"/>
      <c r="H95" s="36">
        <v>2E-3</v>
      </c>
      <c r="I95" s="22">
        <f>ROUND($I$36*H95,2)</f>
        <v>3.99</v>
      </c>
    </row>
    <row r="96" spans="1:10" ht="25.5" customHeight="1" x14ac:dyDescent="0.2">
      <c r="A96" s="64" t="s">
        <v>7</v>
      </c>
      <c r="B96" s="134" t="s">
        <v>143</v>
      </c>
      <c r="C96" s="135"/>
      <c r="D96" s="135"/>
      <c r="E96" s="135"/>
      <c r="F96" s="135"/>
      <c r="G96" s="136"/>
      <c r="H96" s="105">
        <v>1.9400000000000001E-2</v>
      </c>
      <c r="I96" s="22">
        <f>ROUND($I$36*H96,2)</f>
        <v>38.74</v>
      </c>
    </row>
    <row r="97" spans="1:9" ht="24" customHeight="1" x14ac:dyDescent="0.2">
      <c r="A97" s="64" t="s">
        <v>31</v>
      </c>
      <c r="B97" s="177" t="s">
        <v>69</v>
      </c>
      <c r="C97" s="177"/>
      <c r="D97" s="177"/>
      <c r="E97" s="177"/>
      <c r="F97" s="177"/>
      <c r="G97" s="177"/>
      <c r="H97" s="105">
        <f>H73*H96</f>
        <v>7.1392000000000027E-3</v>
      </c>
      <c r="I97" s="22">
        <f>ROUND($H$73*I96,2)</f>
        <v>14.26</v>
      </c>
    </row>
    <row r="98" spans="1:9" ht="30.75" customHeight="1" x14ac:dyDescent="0.2">
      <c r="A98" s="64" t="s">
        <v>33</v>
      </c>
      <c r="B98" s="134" t="s">
        <v>70</v>
      </c>
      <c r="C98" s="135"/>
      <c r="D98" s="135"/>
      <c r="E98" s="135"/>
      <c r="F98" s="135"/>
      <c r="G98" s="136"/>
      <c r="H98" s="37">
        <v>0.04</v>
      </c>
      <c r="I98" s="22">
        <f>ROUND($I$36*H98,2)</f>
        <v>79.88</v>
      </c>
    </row>
    <row r="99" spans="1:9" ht="12.75" x14ac:dyDescent="0.2">
      <c r="A99" s="165" t="s">
        <v>51</v>
      </c>
      <c r="B99" s="165"/>
      <c r="C99" s="165"/>
      <c r="D99" s="165"/>
      <c r="E99" s="165"/>
      <c r="F99" s="165"/>
      <c r="G99" s="165"/>
      <c r="H99" s="38">
        <f>SUM(H93:H98)</f>
        <v>7.3042800000000005E-2</v>
      </c>
      <c r="I99" s="22">
        <f>SUM(I93:I98)</f>
        <v>145.87</v>
      </c>
    </row>
    <row r="100" spans="1:9" ht="12.75" x14ac:dyDescent="0.2">
      <c r="A100" s="263"/>
      <c r="B100" s="263"/>
      <c r="C100" s="263"/>
      <c r="D100" s="263"/>
      <c r="E100" s="263"/>
      <c r="F100" s="263"/>
      <c r="G100" s="263"/>
      <c r="H100" s="263"/>
      <c r="I100" s="263"/>
    </row>
    <row r="101" spans="1:9" ht="30.75" customHeight="1" x14ac:dyDescent="0.2">
      <c r="A101" s="181" t="s">
        <v>127</v>
      </c>
      <c r="B101" s="182"/>
      <c r="C101" s="182"/>
      <c r="D101" s="182"/>
      <c r="E101" s="182"/>
      <c r="F101" s="182"/>
      <c r="G101" s="182"/>
      <c r="H101" s="182"/>
      <c r="I101" s="182"/>
    </row>
    <row r="102" spans="1:9" ht="12.75" customHeight="1" x14ac:dyDescent="0.2">
      <c r="A102" s="234" t="s">
        <v>71</v>
      </c>
      <c r="B102" s="234"/>
      <c r="C102" s="234"/>
      <c r="D102" s="234"/>
      <c r="E102" s="234"/>
      <c r="F102" s="234"/>
      <c r="G102" s="234"/>
      <c r="H102" s="234"/>
      <c r="I102" s="234"/>
    </row>
    <row r="103" spans="1:9" ht="12.75" x14ac:dyDescent="0.25">
      <c r="A103" s="39" t="s">
        <v>72</v>
      </c>
      <c r="B103" s="169" t="s">
        <v>73</v>
      </c>
      <c r="C103" s="169"/>
      <c r="D103" s="169"/>
      <c r="E103" s="169"/>
      <c r="F103" s="169"/>
      <c r="G103" s="169"/>
      <c r="H103" s="169"/>
      <c r="I103" s="40" t="s">
        <v>27</v>
      </c>
    </row>
    <row r="104" spans="1:9" ht="12.75" customHeight="1" x14ac:dyDescent="0.25">
      <c r="A104" s="40" t="s">
        <v>1</v>
      </c>
      <c r="B104" s="189" t="s">
        <v>74</v>
      </c>
      <c r="C104" s="189"/>
      <c r="D104" s="189"/>
      <c r="E104" s="189"/>
      <c r="F104" s="189"/>
      <c r="G104" s="189"/>
      <c r="H104" s="28">
        <v>0.121</v>
      </c>
      <c r="I104" s="22">
        <f t="shared" ref="I104:I109" si="1">ROUND($I$36*H104,2)</f>
        <v>241.63</v>
      </c>
    </row>
    <row r="105" spans="1:9" ht="12.75" x14ac:dyDescent="0.25">
      <c r="A105" s="40" t="s">
        <v>3</v>
      </c>
      <c r="B105" s="177" t="s">
        <v>148</v>
      </c>
      <c r="C105" s="177"/>
      <c r="D105" s="177"/>
      <c r="E105" s="177"/>
      <c r="F105" s="177"/>
      <c r="G105" s="177"/>
      <c r="H105" s="35">
        <v>1.389E-2</v>
      </c>
      <c r="I105" s="22">
        <f t="shared" si="1"/>
        <v>27.74</v>
      </c>
    </row>
    <row r="106" spans="1:9" ht="12.75" x14ac:dyDescent="0.25">
      <c r="A106" s="40" t="s">
        <v>5</v>
      </c>
      <c r="B106" s="177" t="s">
        <v>149</v>
      </c>
      <c r="C106" s="177"/>
      <c r="D106" s="177"/>
      <c r="E106" s="177"/>
      <c r="F106" s="177"/>
      <c r="G106" s="177"/>
      <c r="H106" s="35">
        <v>2.7999999999999998E-4</v>
      </c>
      <c r="I106" s="22">
        <f t="shared" si="1"/>
        <v>0.56000000000000005</v>
      </c>
    </row>
    <row r="107" spans="1:9" ht="12.75" x14ac:dyDescent="0.25">
      <c r="A107" s="40" t="s">
        <v>7</v>
      </c>
      <c r="B107" s="177" t="s">
        <v>150</v>
      </c>
      <c r="C107" s="177"/>
      <c r="D107" s="177"/>
      <c r="E107" s="177"/>
      <c r="F107" s="177"/>
      <c r="G107" s="177"/>
      <c r="H107" s="41">
        <v>5.5599999999999998E-3</v>
      </c>
      <c r="I107" s="22">
        <f t="shared" si="1"/>
        <v>11.1</v>
      </c>
    </row>
    <row r="108" spans="1:9" ht="12.75" x14ac:dyDescent="0.25">
      <c r="A108" s="40" t="s">
        <v>31</v>
      </c>
      <c r="B108" s="178" t="s">
        <v>146</v>
      </c>
      <c r="C108" s="179"/>
      <c r="D108" s="179"/>
      <c r="E108" s="179"/>
      <c r="F108" s="179"/>
      <c r="G108" s="180"/>
      <c r="H108" s="35">
        <v>2.9999999999999997E-4</v>
      </c>
      <c r="I108" s="22">
        <f t="shared" si="1"/>
        <v>0.6</v>
      </c>
    </row>
    <row r="109" spans="1:9" ht="12.75" x14ac:dyDescent="0.25">
      <c r="A109" s="40" t="s">
        <v>33</v>
      </c>
      <c r="B109" s="177" t="s">
        <v>34</v>
      </c>
      <c r="C109" s="177"/>
      <c r="D109" s="177"/>
      <c r="E109" s="177"/>
      <c r="F109" s="177"/>
      <c r="G109" s="177"/>
      <c r="H109" s="35">
        <v>0</v>
      </c>
      <c r="I109" s="22">
        <f t="shared" si="1"/>
        <v>0</v>
      </c>
    </row>
    <row r="110" spans="1:9" ht="12.75" x14ac:dyDescent="0.25">
      <c r="A110" s="165" t="s">
        <v>57</v>
      </c>
      <c r="B110" s="165"/>
      <c r="C110" s="165"/>
      <c r="D110" s="165"/>
      <c r="E110" s="165"/>
      <c r="F110" s="165"/>
      <c r="G110" s="165"/>
      <c r="H110" s="38">
        <f>SUM(H104:H109)</f>
        <v>0.14103000000000002</v>
      </c>
      <c r="I110" s="44">
        <f>SUM(I104:I109)</f>
        <v>281.63000000000005</v>
      </c>
    </row>
    <row r="111" spans="1:9" ht="12.75" x14ac:dyDescent="0.25">
      <c r="A111" s="42" t="s">
        <v>49</v>
      </c>
      <c r="B111" s="157" t="s">
        <v>75</v>
      </c>
      <c r="C111" s="157"/>
      <c r="D111" s="157"/>
      <c r="E111" s="157"/>
      <c r="F111" s="157"/>
      <c r="G111" s="157"/>
      <c r="H111" s="43">
        <f>H73*H110</f>
        <v>5.1899040000000021E-2</v>
      </c>
      <c r="I111" s="44">
        <f>ROUND(H73*I110,2)</f>
        <v>103.64</v>
      </c>
    </row>
    <row r="112" spans="1:9" ht="12.75" x14ac:dyDescent="0.2">
      <c r="A112" s="165" t="s">
        <v>51</v>
      </c>
      <c r="B112" s="165"/>
      <c r="C112" s="165"/>
      <c r="D112" s="165"/>
      <c r="E112" s="165"/>
      <c r="F112" s="165"/>
      <c r="G112" s="165"/>
      <c r="H112" s="38">
        <f>H110+H111</f>
        <v>0.19292904000000005</v>
      </c>
      <c r="I112" s="22">
        <f>SUM(I110:I111)</f>
        <v>385.27000000000004</v>
      </c>
    </row>
    <row r="113" spans="1:9" ht="12.75" x14ac:dyDescent="0.2">
      <c r="A113" s="177" t="s">
        <v>76</v>
      </c>
      <c r="B113" s="177"/>
      <c r="C113" s="177"/>
      <c r="D113" s="177"/>
      <c r="E113" s="177"/>
      <c r="F113" s="177"/>
      <c r="G113" s="177"/>
      <c r="H113" s="177"/>
      <c r="I113" s="177"/>
    </row>
    <row r="114" spans="1:9" ht="12.75" x14ac:dyDescent="0.2">
      <c r="A114" s="177" t="s">
        <v>77</v>
      </c>
      <c r="B114" s="177"/>
      <c r="C114" s="177"/>
      <c r="D114" s="177"/>
      <c r="E114" s="177"/>
      <c r="F114" s="177"/>
      <c r="G114" s="177"/>
      <c r="H114" s="177"/>
      <c r="I114" s="177"/>
    </row>
    <row r="115" spans="1:9" ht="12.75" x14ac:dyDescent="0.2">
      <c r="A115" s="177" t="s">
        <v>78</v>
      </c>
      <c r="B115" s="177"/>
      <c r="C115" s="177"/>
      <c r="D115" s="177"/>
      <c r="E115" s="177"/>
      <c r="F115" s="177"/>
      <c r="G115" s="177"/>
      <c r="H115" s="177"/>
      <c r="I115" s="177"/>
    </row>
    <row r="116" spans="1:9" s="34" customFormat="1" ht="12.75" customHeight="1" x14ac:dyDescent="0.2">
      <c r="A116" s="262" t="s">
        <v>79</v>
      </c>
      <c r="B116" s="262"/>
      <c r="C116" s="262"/>
      <c r="D116" s="262"/>
      <c r="E116" s="262"/>
      <c r="F116" s="262"/>
      <c r="G116" s="262"/>
      <c r="H116" s="262"/>
      <c r="I116" s="262"/>
    </row>
    <row r="117" spans="1:9" s="34" customFormat="1" ht="12.75" x14ac:dyDescent="0.2">
      <c r="A117" s="261" t="s">
        <v>80</v>
      </c>
      <c r="B117" s="261"/>
      <c r="C117" s="261"/>
      <c r="D117" s="261"/>
      <c r="E117" s="261"/>
      <c r="F117" s="261"/>
      <c r="G117" s="261"/>
      <c r="H117" s="261"/>
      <c r="I117" s="261"/>
    </row>
    <row r="118" spans="1:9" s="34" customFormat="1" ht="12.75" customHeight="1" x14ac:dyDescent="0.2">
      <c r="A118" s="67">
        <v>4</v>
      </c>
      <c r="B118" s="206" t="s">
        <v>81</v>
      </c>
      <c r="C118" s="206"/>
      <c r="D118" s="206"/>
      <c r="E118" s="206"/>
      <c r="F118" s="206"/>
      <c r="G118" s="206"/>
      <c r="H118" s="206"/>
      <c r="I118" s="64" t="s">
        <v>27</v>
      </c>
    </row>
    <row r="119" spans="1:9" s="34" customFormat="1" ht="12.75" customHeight="1" x14ac:dyDescent="0.2">
      <c r="A119" s="64" t="s">
        <v>41</v>
      </c>
      <c r="B119" s="170" t="s">
        <v>82</v>
      </c>
      <c r="C119" s="170"/>
      <c r="D119" s="170"/>
      <c r="E119" s="170"/>
      <c r="F119" s="170"/>
      <c r="G119" s="170"/>
      <c r="H119" s="45">
        <f>H73</f>
        <v>0.3680000000000001</v>
      </c>
      <c r="I119" s="22">
        <f>I73</f>
        <v>734.87</v>
      </c>
    </row>
    <row r="120" spans="1:9" s="34" customFormat="1" ht="12.75" customHeight="1" x14ac:dyDescent="0.2">
      <c r="A120" s="64" t="s">
        <v>54</v>
      </c>
      <c r="B120" s="170" t="s">
        <v>83</v>
      </c>
      <c r="C120" s="170"/>
      <c r="D120" s="170"/>
      <c r="E120" s="170"/>
      <c r="F120" s="170"/>
      <c r="G120" s="170"/>
      <c r="H120" s="45">
        <f>H82</f>
        <v>0.11399544</v>
      </c>
      <c r="I120" s="22">
        <f>I82</f>
        <v>227.65</v>
      </c>
    </row>
    <row r="121" spans="1:9" s="34" customFormat="1" ht="12.75" customHeight="1" x14ac:dyDescent="0.2">
      <c r="A121" s="64" t="s">
        <v>60</v>
      </c>
      <c r="B121" s="170" t="s">
        <v>84</v>
      </c>
      <c r="C121" s="170"/>
      <c r="D121" s="170"/>
      <c r="E121" s="170"/>
      <c r="F121" s="170"/>
      <c r="G121" s="170"/>
      <c r="H121" s="45">
        <f>H88</f>
        <v>1.0123200000000001E-3</v>
      </c>
      <c r="I121" s="22">
        <f>I88</f>
        <v>2.02</v>
      </c>
    </row>
    <row r="122" spans="1:9" s="34" customFormat="1" ht="12.75" customHeight="1" x14ac:dyDescent="0.2">
      <c r="A122" s="64" t="s">
        <v>66</v>
      </c>
      <c r="B122" s="170" t="s">
        <v>85</v>
      </c>
      <c r="C122" s="170"/>
      <c r="D122" s="170"/>
      <c r="E122" s="170"/>
      <c r="F122" s="170"/>
      <c r="G122" s="170"/>
      <c r="H122" s="45">
        <f>H99</f>
        <v>7.3042800000000005E-2</v>
      </c>
      <c r="I122" s="22">
        <f>I99</f>
        <v>145.87</v>
      </c>
    </row>
    <row r="123" spans="1:9" s="34" customFormat="1" ht="12.75" customHeight="1" x14ac:dyDescent="0.2">
      <c r="A123" s="64" t="s">
        <v>72</v>
      </c>
      <c r="B123" s="170" t="s">
        <v>86</v>
      </c>
      <c r="C123" s="170"/>
      <c r="D123" s="170"/>
      <c r="E123" s="170"/>
      <c r="F123" s="170"/>
      <c r="G123" s="170"/>
      <c r="H123" s="45">
        <f>H112</f>
        <v>0.19292904000000005</v>
      </c>
      <c r="I123" s="22">
        <f>I112</f>
        <v>385.27000000000004</v>
      </c>
    </row>
    <row r="124" spans="1:9" s="34" customFormat="1" ht="12.75" customHeight="1" x14ac:dyDescent="0.2">
      <c r="A124" s="64" t="s">
        <v>87</v>
      </c>
      <c r="B124" s="170" t="s">
        <v>34</v>
      </c>
      <c r="C124" s="170"/>
      <c r="D124" s="170"/>
      <c r="E124" s="170"/>
      <c r="F124" s="170"/>
      <c r="G124" s="170"/>
      <c r="H124" s="45">
        <v>0</v>
      </c>
      <c r="I124" s="22">
        <v>0</v>
      </c>
    </row>
    <row r="125" spans="1:9" s="34" customFormat="1" ht="12.75" x14ac:dyDescent="0.2">
      <c r="A125" s="165" t="s">
        <v>51</v>
      </c>
      <c r="B125" s="165"/>
      <c r="C125" s="165"/>
      <c r="D125" s="165"/>
      <c r="E125" s="165"/>
      <c r="F125" s="165"/>
      <c r="G125" s="165"/>
      <c r="H125" s="29">
        <f>SUM(H119:H124)</f>
        <v>0.74897960000000019</v>
      </c>
      <c r="I125" s="22">
        <f>SUM(I119:I124)</f>
        <v>1495.6799999999998</v>
      </c>
    </row>
    <row r="126" spans="1:9" s="34" customFormat="1" ht="12.75" x14ac:dyDescent="0.2">
      <c r="A126" s="261" t="s">
        <v>88</v>
      </c>
      <c r="B126" s="261"/>
      <c r="C126" s="261"/>
      <c r="D126" s="261"/>
      <c r="E126" s="261"/>
      <c r="F126" s="261"/>
      <c r="G126" s="261"/>
      <c r="H126" s="261"/>
      <c r="I126" s="261"/>
    </row>
    <row r="127" spans="1:9" ht="12.75" x14ac:dyDescent="0.2">
      <c r="A127" s="67">
        <v>5</v>
      </c>
      <c r="B127" s="169" t="s">
        <v>89</v>
      </c>
      <c r="C127" s="169"/>
      <c r="D127" s="169"/>
      <c r="E127" s="169"/>
      <c r="F127" s="169"/>
      <c r="G127" s="169"/>
      <c r="H127" s="67" t="s">
        <v>22</v>
      </c>
      <c r="I127" s="50" t="s">
        <v>27</v>
      </c>
    </row>
    <row r="128" spans="1:9" ht="12.75" customHeight="1" x14ac:dyDescent="0.2">
      <c r="A128" s="158" t="s">
        <v>90</v>
      </c>
      <c r="B128" s="159"/>
      <c r="C128" s="159"/>
      <c r="D128" s="159"/>
      <c r="E128" s="159"/>
      <c r="F128" s="159"/>
      <c r="G128" s="159"/>
      <c r="H128" s="160"/>
      <c r="I128" s="46">
        <f>SUM(I36+I49+I59+I125)</f>
        <v>3828.2378681454543</v>
      </c>
    </row>
    <row r="129" spans="1:9" ht="12.75" x14ac:dyDescent="0.2">
      <c r="A129" s="64" t="s">
        <v>1</v>
      </c>
      <c r="B129" s="157" t="s">
        <v>91</v>
      </c>
      <c r="C129" s="157"/>
      <c r="D129" s="157"/>
      <c r="E129" s="157"/>
      <c r="F129" s="157"/>
      <c r="G129" s="157"/>
      <c r="H129" s="47">
        <v>0.05</v>
      </c>
      <c r="I129" s="22">
        <f>ROUND(H129*I128,2)</f>
        <v>191.41</v>
      </c>
    </row>
    <row r="130" spans="1:9" ht="12.75" customHeight="1" x14ac:dyDescent="0.2">
      <c r="A130" s="158" t="s">
        <v>92</v>
      </c>
      <c r="B130" s="159"/>
      <c r="C130" s="159"/>
      <c r="D130" s="159"/>
      <c r="E130" s="159"/>
      <c r="F130" s="159"/>
      <c r="G130" s="159"/>
      <c r="H130" s="160"/>
      <c r="I130" s="46">
        <f>SUM(I36+I49+I59+I125+I129)</f>
        <v>4019.6478681454541</v>
      </c>
    </row>
    <row r="131" spans="1:9" ht="12.75" x14ac:dyDescent="0.2">
      <c r="A131" s="64" t="s">
        <v>3</v>
      </c>
      <c r="B131" s="157" t="s">
        <v>93</v>
      </c>
      <c r="C131" s="157"/>
      <c r="D131" s="157"/>
      <c r="E131" s="157"/>
      <c r="F131" s="157"/>
      <c r="G131" s="157"/>
      <c r="H131" s="47">
        <v>0.05</v>
      </c>
      <c r="I131" s="22">
        <f>ROUND(H131*I130,2)</f>
        <v>200.98</v>
      </c>
    </row>
    <row r="132" spans="1:9" ht="12.75" customHeight="1" x14ac:dyDescent="0.2">
      <c r="A132" s="158" t="s">
        <v>94</v>
      </c>
      <c r="B132" s="159"/>
      <c r="C132" s="159"/>
      <c r="D132" s="159"/>
      <c r="E132" s="159"/>
      <c r="F132" s="159"/>
      <c r="G132" s="159"/>
      <c r="H132" s="160"/>
      <c r="I132" s="46">
        <f>SUM(I36+I49+I59+I125+I129+I131)</f>
        <v>4220.6278681454542</v>
      </c>
    </row>
    <row r="133" spans="1:9" ht="12.75" x14ac:dyDescent="0.2">
      <c r="A133" s="161" t="s">
        <v>5</v>
      </c>
      <c r="B133" s="157" t="s">
        <v>95</v>
      </c>
      <c r="C133" s="157"/>
      <c r="D133" s="157"/>
      <c r="E133" s="157"/>
      <c r="F133" s="157"/>
      <c r="G133" s="157"/>
      <c r="H133" s="48">
        <f>+(100-8.65)/100</f>
        <v>0.91349999999999998</v>
      </c>
      <c r="I133" s="49">
        <f>I132/H133</f>
        <v>4620.2822858735135</v>
      </c>
    </row>
    <row r="134" spans="1:9" ht="12.75" x14ac:dyDescent="0.2">
      <c r="A134" s="162"/>
      <c r="B134" s="157" t="s">
        <v>96</v>
      </c>
      <c r="C134" s="157"/>
      <c r="D134" s="157"/>
      <c r="E134" s="157"/>
      <c r="F134" s="157"/>
      <c r="G134" s="157"/>
      <c r="H134" s="47" t="s">
        <v>28</v>
      </c>
      <c r="I134" s="50" t="s">
        <v>28</v>
      </c>
    </row>
    <row r="135" spans="1:9" ht="12.75" customHeight="1" x14ac:dyDescent="0.2">
      <c r="A135" s="162"/>
      <c r="B135" s="164" t="s">
        <v>97</v>
      </c>
      <c r="C135" s="164"/>
      <c r="D135" s="164"/>
      <c r="E135" s="164"/>
      <c r="F135" s="164"/>
      <c r="G135" s="164"/>
      <c r="H135" s="51">
        <v>0.03</v>
      </c>
      <c r="I135" s="22">
        <f>I133*H135</f>
        <v>138.60846857620541</v>
      </c>
    </row>
    <row r="136" spans="1:9" ht="12.75" customHeight="1" x14ac:dyDescent="0.2">
      <c r="A136" s="162"/>
      <c r="B136" s="164" t="s">
        <v>98</v>
      </c>
      <c r="C136" s="164"/>
      <c r="D136" s="164"/>
      <c r="E136" s="164"/>
      <c r="F136" s="164"/>
      <c r="G136" s="164"/>
      <c r="H136" s="51">
        <v>6.4999999999999997E-3</v>
      </c>
      <c r="I136" s="22">
        <f>I133*H136</f>
        <v>30.031834858177838</v>
      </c>
    </row>
    <row r="137" spans="1:9" ht="12.75" customHeight="1" x14ac:dyDescent="0.2">
      <c r="A137" s="162"/>
      <c r="B137" s="134" t="s">
        <v>99</v>
      </c>
      <c r="C137" s="134"/>
      <c r="D137" s="134"/>
      <c r="E137" s="134"/>
      <c r="F137" s="134"/>
      <c r="G137" s="134"/>
      <c r="H137" s="51" t="s">
        <v>28</v>
      </c>
      <c r="I137" s="50" t="s">
        <v>28</v>
      </c>
    </row>
    <row r="138" spans="1:9" ht="12.75" customHeight="1" x14ac:dyDescent="0.2">
      <c r="A138" s="162"/>
      <c r="B138" s="134" t="s">
        <v>100</v>
      </c>
      <c r="C138" s="134"/>
      <c r="D138" s="134"/>
      <c r="E138" s="134"/>
      <c r="F138" s="134"/>
      <c r="G138" s="134"/>
      <c r="H138" s="51" t="s">
        <v>28</v>
      </c>
      <c r="I138" s="50" t="s">
        <v>28</v>
      </c>
    </row>
    <row r="139" spans="1:9" ht="12.75" x14ac:dyDescent="0.2">
      <c r="A139" s="163"/>
      <c r="B139" s="164" t="s">
        <v>101</v>
      </c>
      <c r="C139" s="164"/>
      <c r="D139" s="164"/>
      <c r="E139" s="164"/>
      <c r="F139" s="164"/>
      <c r="G139" s="164"/>
      <c r="H139" s="51">
        <v>0.05</v>
      </c>
      <c r="I139" s="22">
        <f>I133*H139</f>
        <v>231.01411429367568</v>
      </c>
    </row>
    <row r="140" spans="1:9" ht="12.75" x14ac:dyDescent="0.2">
      <c r="A140" s="165" t="s">
        <v>102</v>
      </c>
      <c r="B140" s="165"/>
      <c r="C140" s="165"/>
      <c r="D140" s="165"/>
      <c r="E140" s="165"/>
      <c r="F140" s="165"/>
      <c r="G140" s="165"/>
      <c r="H140" s="165"/>
      <c r="I140" s="22">
        <f>SUM(I129+I131+I135+I136+I139)</f>
        <v>792.04441772805887</v>
      </c>
    </row>
    <row r="141" spans="1:9" ht="12.75" x14ac:dyDescent="0.2">
      <c r="A141" s="258"/>
      <c r="B141" s="258"/>
      <c r="C141" s="258"/>
      <c r="D141" s="258"/>
      <c r="E141" s="258"/>
      <c r="F141" s="258"/>
      <c r="G141" s="258"/>
      <c r="H141" s="258"/>
      <c r="I141" s="258"/>
    </row>
    <row r="142" spans="1:9" ht="12.75" customHeight="1" x14ac:dyDescent="0.2">
      <c r="A142" s="149" t="s">
        <v>103</v>
      </c>
      <c r="B142" s="149"/>
      <c r="C142" s="149"/>
      <c r="D142" s="149"/>
      <c r="E142" s="149"/>
      <c r="F142" s="149"/>
      <c r="G142" s="149"/>
      <c r="H142" s="52">
        <f>SUM(H135:H139)</f>
        <v>8.6499999999999994E-2</v>
      </c>
      <c r="I142" s="79">
        <f>I139+I136+I135</f>
        <v>399.65441772805889</v>
      </c>
    </row>
    <row r="143" spans="1:9" ht="12.75" x14ac:dyDescent="0.2">
      <c r="A143" s="150" t="s">
        <v>104</v>
      </c>
      <c r="B143" s="150"/>
      <c r="C143" s="260" t="s">
        <v>105</v>
      </c>
      <c r="D143" s="260"/>
      <c r="E143" s="260"/>
      <c r="F143" s="260"/>
      <c r="G143" s="260"/>
      <c r="H143" s="260"/>
      <c r="I143" s="260"/>
    </row>
    <row r="144" spans="1:9" ht="12.75" x14ac:dyDescent="0.2">
      <c r="A144" s="150"/>
      <c r="B144" s="150"/>
      <c r="C144" s="154" t="s">
        <v>106</v>
      </c>
      <c r="D144" s="154"/>
      <c r="E144" s="154"/>
      <c r="F144" s="154"/>
      <c r="G144" s="154"/>
      <c r="H144" s="154"/>
      <c r="I144" s="154"/>
    </row>
    <row r="145" spans="1:13" ht="12.75" x14ac:dyDescent="0.2">
      <c r="A145" s="150"/>
      <c r="B145" s="150"/>
      <c r="C145" s="156" t="s">
        <v>107</v>
      </c>
      <c r="D145" s="156"/>
      <c r="E145" s="156"/>
      <c r="F145" s="156"/>
      <c r="G145" s="156"/>
      <c r="H145" s="156"/>
      <c r="I145" s="156"/>
    </row>
    <row r="146" spans="1:13" x14ac:dyDescent="0.2">
      <c r="A146" s="132"/>
      <c r="B146" s="132"/>
      <c r="C146" s="132"/>
      <c r="D146" s="132"/>
      <c r="E146" s="132"/>
      <c r="F146" s="132"/>
      <c r="G146" s="132"/>
      <c r="H146" s="132"/>
      <c r="I146" s="132"/>
    </row>
    <row r="147" spans="1:13" ht="12.75" customHeight="1" x14ac:dyDescent="0.2">
      <c r="A147" s="189" t="s">
        <v>108</v>
      </c>
      <c r="B147" s="189"/>
      <c r="C147" s="189"/>
      <c r="D147" s="189"/>
      <c r="E147" s="189"/>
      <c r="F147" s="189"/>
      <c r="G147" s="189"/>
      <c r="H147" s="189"/>
      <c r="I147" s="189"/>
      <c r="J147" s="53"/>
    </row>
    <row r="148" spans="1:13" ht="12.75" x14ac:dyDescent="0.2">
      <c r="A148" s="258"/>
      <c r="B148" s="258"/>
      <c r="C148" s="258"/>
      <c r="D148" s="258"/>
      <c r="E148" s="258"/>
      <c r="F148" s="258"/>
      <c r="G148" s="258"/>
      <c r="H148" s="258"/>
      <c r="I148" s="258"/>
    </row>
    <row r="149" spans="1:13" ht="12.75" customHeight="1" x14ac:dyDescent="0.2">
      <c r="A149" s="259" t="s">
        <v>109</v>
      </c>
      <c r="B149" s="259"/>
      <c r="C149" s="259"/>
      <c r="D149" s="259"/>
      <c r="E149" s="259"/>
      <c r="F149" s="259"/>
      <c r="G149" s="259"/>
      <c r="H149" s="259"/>
      <c r="I149" s="259"/>
    </row>
    <row r="150" spans="1:13" ht="12.75" customHeight="1" x14ac:dyDescent="0.2">
      <c r="A150" s="143" t="s">
        <v>110</v>
      </c>
      <c r="B150" s="143"/>
      <c r="C150" s="143"/>
      <c r="D150" s="143"/>
      <c r="E150" s="143"/>
      <c r="F150" s="143"/>
      <c r="G150" s="143"/>
      <c r="H150" s="143"/>
      <c r="I150" s="63" t="s">
        <v>27</v>
      </c>
    </row>
    <row r="151" spans="1:13" s="34" customFormat="1" ht="12.75" customHeight="1" x14ac:dyDescent="0.2">
      <c r="A151" s="68" t="s">
        <v>1</v>
      </c>
      <c r="B151" s="130" t="s">
        <v>111</v>
      </c>
      <c r="C151" s="130"/>
      <c r="D151" s="130"/>
      <c r="E151" s="130"/>
      <c r="F151" s="130"/>
      <c r="G151" s="130"/>
      <c r="H151" s="130"/>
      <c r="I151" s="76">
        <f>I36</f>
        <v>1996.9413681454546</v>
      </c>
    </row>
    <row r="152" spans="1:13" ht="12.75" customHeight="1" x14ac:dyDescent="0.2">
      <c r="A152" s="68" t="s">
        <v>3</v>
      </c>
      <c r="B152" s="130" t="s">
        <v>112</v>
      </c>
      <c r="C152" s="130"/>
      <c r="D152" s="130"/>
      <c r="E152" s="130"/>
      <c r="F152" s="130"/>
      <c r="G152" s="130"/>
      <c r="H152" s="130"/>
      <c r="I152" s="76">
        <f>I49</f>
        <v>335.61650000000003</v>
      </c>
      <c r="J152" s="59"/>
    </row>
    <row r="153" spans="1:13" ht="12.75" customHeight="1" x14ac:dyDescent="0.2">
      <c r="A153" s="68" t="s">
        <v>5</v>
      </c>
      <c r="B153" s="130" t="s">
        <v>113</v>
      </c>
      <c r="C153" s="130"/>
      <c r="D153" s="130"/>
      <c r="E153" s="130"/>
      <c r="F153" s="130"/>
      <c r="G153" s="130"/>
      <c r="H153" s="130"/>
      <c r="I153" s="76">
        <f>I59</f>
        <v>0</v>
      </c>
      <c r="J153" s="59"/>
    </row>
    <row r="154" spans="1:13" ht="12.75" customHeight="1" x14ac:dyDescent="0.2">
      <c r="A154" s="68" t="s">
        <v>7</v>
      </c>
      <c r="B154" s="130" t="s">
        <v>81</v>
      </c>
      <c r="C154" s="130"/>
      <c r="D154" s="130"/>
      <c r="E154" s="130"/>
      <c r="F154" s="130"/>
      <c r="G154" s="130"/>
      <c r="H154" s="130"/>
      <c r="I154" s="76">
        <f>I125</f>
        <v>1495.6799999999998</v>
      </c>
      <c r="J154" s="59"/>
    </row>
    <row r="155" spans="1:13" ht="12.75" customHeight="1" x14ac:dyDescent="0.2">
      <c r="A155" s="126" t="s">
        <v>114</v>
      </c>
      <c r="B155" s="126"/>
      <c r="C155" s="126"/>
      <c r="D155" s="126"/>
      <c r="E155" s="126"/>
      <c r="F155" s="126"/>
      <c r="G155" s="126"/>
      <c r="H155" s="126"/>
      <c r="I155" s="76">
        <f>SUM(I151:I154)</f>
        <v>3828.2378681454543</v>
      </c>
      <c r="J155" s="59"/>
    </row>
    <row r="156" spans="1:13" ht="12.75" customHeight="1" x14ac:dyDescent="0.2">
      <c r="A156" s="55" t="s">
        <v>31</v>
      </c>
      <c r="B156" s="130" t="s">
        <v>115</v>
      </c>
      <c r="C156" s="130"/>
      <c r="D156" s="130"/>
      <c r="E156" s="130"/>
      <c r="F156" s="130"/>
      <c r="G156" s="130"/>
      <c r="H156" s="130"/>
      <c r="I156" s="76">
        <f>I140</f>
        <v>792.04441772805887</v>
      </c>
      <c r="J156" s="59"/>
    </row>
    <row r="157" spans="1:13" ht="12.75" customHeight="1" x14ac:dyDescent="0.2">
      <c r="A157" s="126" t="s">
        <v>116</v>
      </c>
      <c r="B157" s="126"/>
      <c r="C157" s="126"/>
      <c r="D157" s="126"/>
      <c r="E157" s="126"/>
      <c r="F157" s="126"/>
      <c r="G157" s="126"/>
      <c r="H157" s="126"/>
      <c r="I157" s="76">
        <f>SUM(I155:I156)</f>
        <v>4620.2822858735135</v>
      </c>
      <c r="J157" s="59"/>
    </row>
    <row r="158" spans="1:13" ht="12.75" customHeight="1" x14ac:dyDescent="0.2">
      <c r="A158" s="126" t="s">
        <v>125</v>
      </c>
      <c r="B158" s="126"/>
      <c r="C158" s="126"/>
      <c r="D158" s="126"/>
      <c r="E158" s="126"/>
      <c r="F158" s="126"/>
      <c r="G158" s="126"/>
      <c r="H158" s="126"/>
      <c r="I158" s="76">
        <f>I157*2</f>
        <v>9240.564571747027</v>
      </c>
      <c r="J158" s="59"/>
    </row>
    <row r="159" spans="1:13" x14ac:dyDescent="0.2">
      <c r="J159" s="56"/>
      <c r="K159" s="56"/>
      <c r="L159" s="56"/>
      <c r="M159" s="57"/>
    </row>
    <row r="160" spans="1:13" x14ac:dyDescent="0.2">
      <c r="I160" s="80"/>
      <c r="J160" s="56"/>
      <c r="K160" s="56"/>
      <c r="L160" s="56"/>
      <c r="M160" s="57"/>
    </row>
    <row r="161" spans="9:13" x14ac:dyDescent="0.2">
      <c r="J161" s="56"/>
      <c r="K161" s="56"/>
      <c r="L161" s="56"/>
      <c r="M161" s="57"/>
    </row>
    <row r="162" spans="9:13" x14ac:dyDescent="0.2">
      <c r="I162" s="1"/>
      <c r="J162" s="56"/>
      <c r="K162" s="56"/>
      <c r="L162" s="56"/>
      <c r="M162" s="57"/>
    </row>
    <row r="163" spans="9:13" x14ac:dyDescent="0.2">
      <c r="I163" s="1"/>
      <c r="J163" s="56"/>
      <c r="K163" s="56"/>
      <c r="L163" s="56"/>
      <c r="M163" s="57"/>
    </row>
  </sheetData>
  <mergeCells count="201">
    <mergeCell ref="GR39:GY39"/>
    <mergeCell ref="GZ39:HG39"/>
    <mergeCell ref="HH39:HO39"/>
    <mergeCell ref="HP39:HW39"/>
    <mergeCell ref="HX39:IE39"/>
    <mergeCell ref="IF39:IM39"/>
    <mergeCell ref="IN39:IU39"/>
    <mergeCell ref="B40:G40"/>
    <mergeCell ref="B41:G41"/>
    <mergeCell ref="DX39:EE39"/>
    <mergeCell ref="EF39:EM39"/>
    <mergeCell ref="EN39:EU39"/>
    <mergeCell ref="EV39:FC39"/>
    <mergeCell ref="FD39:FK39"/>
    <mergeCell ref="FL39:FS39"/>
    <mergeCell ref="FT39:GA39"/>
    <mergeCell ref="GB39:GI39"/>
    <mergeCell ref="GJ39:GQ39"/>
    <mergeCell ref="BD39:BK39"/>
    <mergeCell ref="BL39:BS39"/>
    <mergeCell ref="BT39:CA39"/>
    <mergeCell ref="CB39:CI39"/>
    <mergeCell ref="CJ39:CQ39"/>
    <mergeCell ref="CR39:CY39"/>
    <mergeCell ref="CZ39:DG39"/>
    <mergeCell ref="DH39:DO39"/>
    <mergeCell ref="DP39:DW39"/>
    <mergeCell ref="A1:I1"/>
    <mergeCell ref="A2:I2"/>
    <mergeCell ref="A3:I3"/>
    <mergeCell ref="B8:G8"/>
    <mergeCell ref="H8:I8"/>
    <mergeCell ref="B9:G9"/>
    <mergeCell ref="H9:I9"/>
    <mergeCell ref="A10:I10"/>
    <mergeCell ref="A11:E11"/>
    <mergeCell ref="F11:G11"/>
    <mergeCell ref="H11:I11"/>
    <mergeCell ref="A4:I4"/>
    <mergeCell ref="A5:I5"/>
    <mergeCell ref="B6:G6"/>
    <mergeCell ref="H6:I6"/>
    <mergeCell ref="B7:G7"/>
    <mergeCell ref="H7:I7"/>
    <mergeCell ref="A16:I16"/>
    <mergeCell ref="B17:G17"/>
    <mergeCell ref="H17:I17"/>
    <mergeCell ref="B18:G18"/>
    <mergeCell ref="H18:I18"/>
    <mergeCell ref="B19:G19"/>
    <mergeCell ref="H19:I19"/>
    <mergeCell ref="A12:E12"/>
    <mergeCell ref="F12:G12"/>
    <mergeCell ref="H12:I12"/>
    <mergeCell ref="A13:I13"/>
    <mergeCell ref="A14:I14"/>
    <mergeCell ref="A15:I15"/>
    <mergeCell ref="B25:G25"/>
    <mergeCell ref="B26:H26"/>
    <mergeCell ref="B27:G27"/>
    <mergeCell ref="B28:G28"/>
    <mergeCell ref="B34:G34"/>
    <mergeCell ref="B20:G20"/>
    <mergeCell ref="H20:I20"/>
    <mergeCell ref="A21:I21"/>
    <mergeCell ref="A22:I22"/>
    <mergeCell ref="A23:I23"/>
    <mergeCell ref="A24:I24"/>
    <mergeCell ref="B31:G31"/>
    <mergeCell ref="B35:H35"/>
    <mergeCell ref="B29:G29"/>
    <mergeCell ref="B30:G30"/>
    <mergeCell ref="A36:H36"/>
    <mergeCell ref="A37:I37"/>
    <mergeCell ref="B38:H38"/>
    <mergeCell ref="B39:H39"/>
    <mergeCell ref="J39:O39"/>
    <mergeCell ref="P39:W39"/>
    <mergeCell ref="X39:AE39"/>
    <mergeCell ref="AF39:AM39"/>
    <mergeCell ref="AN39:AU39"/>
    <mergeCell ref="AV39:BC39"/>
    <mergeCell ref="B47:H47"/>
    <mergeCell ref="B48:H48"/>
    <mergeCell ref="B49:H49"/>
    <mergeCell ref="A50:I50"/>
    <mergeCell ref="A51:I51"/>
    <mergeCell ref="A52:I52"/>
    <mergeCell ref="B42:G42"/>
    <mergeCell ref="B43:G43"/>
    <mergeCell ref="B44:H44"/>
    <mergeCell ref="B45:H45"/>
    <mergeCell ref="B46:H46"/>
    <mergeCell ref="A59:H59"/>
    <mergeCell ref="A60:I60"/>
    <mergeCell ref="A61:I61"/>
    <mergeCell ref="A63:I63"/>
    <mergeCell ref="B64:G64"/>
    <mergeCell ref="B65:G65"/>
    <mergeCell ref="A53:I53"/>
    <mergeCell ref="B54:H54"/>
    <mergeCell ref="B55:H55"/>
    <mergeCell ref="B56:H56"/>
    <mergeCell ref="B57:H57"/>
    <mergeCell ref="B58:H58"/>
    <mergeCell ref="B72:G72"/>
    <mergeCell ref="A73:G73"/>
    <mergeCell ref="A75:I75"/>
    <mergeCell ref="A76:I76"/>
    <mergeCell ref="A77:I77"/>
    <mergeCell ref="B78:G78"/>
    <mergeCell ref="B66:G66"/>
    <mergeCell ref="B67:G67"/>
    <mergeCell ref="B68:G68"/>
    <mergeCell ref="B69:G69"/>
    <mergeCell ref="B70:G70"/>
    <mergeCell ref="B71:G71"/>
    <mergeCell ref="B85:H85"/>
    <mergeCell ref="B86:G86"/>
    <mergeCell ref="B87:G87"/>
    <mergeCell ref="A88:G88"/>
    <mergeCell ref="A89:I89"/>
    <mergeCell ref="A90:I90"/>
    <mergeCell ref="B79:G79"/>
    <mergeCell ref="A80:G80"/>
    <mergeCell ref="B81:G81"/>
    <mergeCell ref="A82:G82"/>
    <mergeCell ref="A83:I83"/>
    <mergeCell ref="A84:I84"/>
    <mergeCell ref="B97:G97"/>
    <mergeCell ref="B98:G98"/>
    <mergeCell ref="A99:G99"/>
    <mergeCell ref="A100:I100"/>
    <mergeCell ref="A101:I101"/>
    <mergeCell ref="A102:I102"/>
    <mergeCell ref="A91:I91"/>
    <mergeCell ref="B92:H92"/>
    <mergeCell ref="B93:G93"/>
    <mergeCell ref="B94:G94"/>
    <mergeCell ref="B95:G95"/>
    <mergeCell ref="B96:G96"/>
    <mergeCell ref="B109:G109"/>
    <mergeCell ref="A110:G110"/>
    <mergeCell ref="B111:G111"/>
    <mergeCell ref="A112:G112"/>
    <mergeCell ref="A113:I113"/>
    <mergeCell ref="A114:I114"/>
    <mergeCell ref="B103:H103"/>
    <mergeCell ref="B104:G104"/>
    <mergeCell ref="B105:G105"/>
    <mergeCell ref="B106:G106"/>
    <mergeCell ref="B107:G107"/>
    <mergeCell ref="B108:G108"/>
    <mergeCell ref="B121:G121"/>
    <mergeCell ref="B122:G122"/>
    <mergeCell ref="B123:G123"/>
    <mergeCell ref="B124:G124"/>
    <mergeCell ref="A125:G125"/>
    <mergeCell ref="A126:I126"/>
    <mergeCell ref="A115:I115"/>
    <mergeCell ref="A116:I116"/>
    <mergeCell ref="A117:I117"/>
    <mergeCell ref="B118:H118"/>
    <mergeCell ref="B119:G119"/>
    <mergeCell ref="B120:G120"/>
    <mergeCell ref="B134:G134"/>
    <mergeCell ref="B135:G135"/>
    <mergeCell ref="B136:G136"/>
    <mergeCell ref="B137:G137"/>
    <mergeCell ref="B138:G138"/>
    <mergeCell ref="B139:G139"/>
    <mergeCell ref="B127:G127"/>
    <mergeCell ref="A128:H128"/>
    <mergeCell ref="B129:G129"/>
    <mergeCell ref="A130:H130"/>
    <mergeCell ref="B131:G131"/>
    <mergeCell ref="A132:H132"/>
    <mergeCell ref="A158:H158"/>
    <mergeCell ref="B32:G32"/>
    <mergeCell ref="B33:G33"/>
    <mergeCell ref="B152:H152"/>
    <mergeCell ref="B153:H153"/>
    <mergeCell ref="B154:H154"/>
    <mergeCell ref="A155:H155"/>
    <mergeCell ref="B156:H156"/>
    <mergeCell ref="A157:H157"/>
    <mergeCell ref="A146:I146"/>
    <mergeCell ref="A147:I147"/>
    <mergeCell ref="A148:I148"/>
    <mergeCell ref="A149:I149"/>
    <mergeCell ref="A150:H150"/>
    <mergeCell ref="B151:H151"/>
    <mergeCell ref="A140:H140"/>
    <mergeCell ref="A141:I141"/>
    <mergeCell ref="A142:G142"/>
    <mergeCell ref="A143:B145"/>
    <mergeCell ref="C143:I143"/>
    <mergeCell ref="C144:I144"/>
    <mergeCell ref="C145:I145"/>
    <mergeCell ref="A133:A139"/>
    <mergeCell ref="B133:G13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1"/>
  <sheetViews>
    <sheetView topLeftCell="A22" workbookViewId="0">
      <selection activeCell="B53" sqref="B53:H53"/>
    </sheetView>
  </sheetViews>
  <sheetFormatPr defaultRowHeight="12" x14ac:dyDescent="0.2"/>
  <cols>
    <col min="1" max="1" width="11.7109375" style="1" customWidth="1"/>
    <col min="2" max="2" width="9" style="1" customWidth="1"/>
    <col min="3" max="3" width="13.28515625" style="1" customWidth="1"/>
    <col min="4" max="4" width="12.28515625" style="1" customWidth="1"/>
    <col min="5" max="5" width="12.42578125" style="1" customWidth="1"/>
    <col min="6" max="6" width="11.28515625" style="1" customWidth="1"/>
    <col min="7" max="7" width="12.7109375" style="1" customWidth="1"/>
    <col min="8" max="8" width="10.140625" style="1" customWidth="1"/>
    <col min="9" max="9" width="15" style="34" customWidth="1"/>
    <col min="10" max="10" width="15" style="1" customWidth="1"/>
    <col min="11" max="11" width="13.5703125" style="1" customWidth="1"/>
    <col min="12" max="12" width="6.5703125" style="1" customWidth="1"/>
    <col min="13" max="14" width="9.28515625" style="1" customWidth="1"/>
    <col min="15" max="255" width="9.140625" style="1"/>
    <col min="256" max="256" width="11.7109375" style="1" customWidth="1"/>
    <col min="257" max="257" width="9" style="1" customWidth="1"/>
    <col min="258" max="258" width="13.28515625" style="1" customWidth="1"/>
    <col min="259" max="259" width="12.28515625" style="1" customWidth="1"/>
    <col min="260" max="260" width="12.42578125" style="1" customWidth="1"/>
    <col min="261" max="261" width="11.28515625" style="1" customWidth="1"/>
    <col min="262" max="262" width="16.85546875" style="1" customWidth="1"/>
    <col min="263" max="263" width="10.140625" style="1" customWidth="1"/>
    <col min="264" max="264" width="15" style="1" customWidth="1"/>
    <col min="265" max="265" width="10.7109375" style="1" customWidth="1"/>
    <col min="266" max="266" width="11.140625" style="1" customWidth="1"/>
    <col min="267" max="267" width="7.42578125" style="1" customWidth="1"/>
    <col min="268" max="268" width="6.5703125" style="1" customWidth="1"/>
    <col min="269" max="270" width="9.28515625" style="1" customWidth="1"/>
    <col min="271" max="511" width="9.140625" style="1"/>
    <col min="512" max="512" width="11.7109375" style="1" customWidth="1"/>
    <col min="513" max="513" width="9" style="1" customWidth="1"/>
    <col min="514" max="514" width="13.28515625" style="1" customWidth="1"/>
    <col min="515" max="515" width="12.28515625" style="1" customWidth="1"/>
    <col min="516" max="516" width="12.42578125" style="1" customWidth="1"/>
    <col min="517" max="517" width="11.28515625" style="1" customWidth="1"/>
    <col min="518" max="518" width="16.85546875" style="1" customWidth="1"/>
    <col min="519" max="519" width="10.140625" style="1" customWidth="1"/>
    <col min="520" max="520" width="15" style="1" customWidth="1"/>
    <col min="521" max="521" width="10.7109375" style="1" customWidth="1"/>
    <col min="522" max="522" width="11.140625" style="1" customWidth="1"/>
    <col min="523" max="523" width="7.42578125" style="1" customWidth="1"/>
    <col min="524" max="524" width="6.5703125" style="1" customWidth="1"/>
    <col min="525" max="526" width="9.28515625" style="1" customWidth="1"/>
    <col min="527" max="767" width="9.140625" style="1"/>
    <col min="768" max="768" width="11.7109375" style="1" customWidth="1"/>
    <col min="769" max="769" width="9" style="1" customWidth="1"/>
    <col min="770" max="770" width="13.28515625" style="1" customWidth="1"/>
    <col min="771" max="771" width="12.28515625" style="1" customWidth="1"/>
    <col min="772" max="772" width="12.42578125" style="1" customWidth="1"/>
    <col min="773" max="773" width="11.28515625" style="1" customWidth="1"/>
    <col min="774" max="774" width="16.85546875" style="1" customWidth="1"/>
    <col min="775" max="775" width="10.140625" style="1" customWidth="1"/>
    <col min="776" max="776" width="15" style="1" customWidth="1"/>
    <col min="777" max="777" width="10.7109375" style="1" customWidth="1"/>
    <col min="778" max="778" width="11.140625" style="1" customWidth="1"/>
    <col min="779" max="779" width="7.42578125" style="1" customWidth="1"/>
    <col min="780" max="780" width="6.5703125" style="1" customWidth="1"/>
    <col min="781" max="782" width="9.28515625" style="1" customWidth="1"/>
    <col min="783" max="1023" width="9.140625" style="1"/>
    <col min="1024" max="1024" width="11.7109375" style="1" customWidth="1"/>
    <col min="1025" max="1025" width="9" style="1" customWidth="1"/>
    <col min="1026" max="1026" width="13.28515625" style="1" customWidth="1"/>
    <col min="1027" max="1027" width="12.28515625" style="1" customWidth="1"/>
    <col min="1028" max="1028" width="12.42578125" style="1" customWidth="1"/>
    <col min="1029" max="1029" width="11.28515625" style="1" customWidth="1"/>
    <col min="1030" max="1030" width="16.85546875" style="1" customWidth="1"/>
    <col min="1031" max="1031" width="10.140625" style="1" customWidth="1"/>
    <col min="1032" max="1032" width="15" style="1" customWidth="1"/>
    <col min="1033" max="1033" width="10.7109375" style="1" customWidth="1"/>
    <col min="1034" max="1034" width="11.140625" style="1" customWidth="1"/>
    <col min="1035" max="1035" width="7.42578125" style="1" customWidth="1"/>
    <col min="1036" max="1036" width="6.5703125" style="1" customWidth="1"/>
    <col min="1037" max="1038" width="9.28515625" style="1" customWidth="1"/>
    <col min="1039" max="1279" width="9.140625" style="1"/>
    <col min="1280" max="1280" width="11.7109375" style="1" customWidth="1"/>
    <col min="1281" max="1281" width="9" style="1" customWidth="1"/>
    <col min="1282" max="1282" width="13.28515625" style="1" customWidth="1"/>
    <col min="1283" max="1283" width="12.28515625" style="1" customWidth="1"/>
    <col min="1284" max="1284" width="12.42578125" style="1" customWidth="1"/>
    <col min="1285" max="1285" width="11.28515625" style="1" customWidth="1"/>
    <col min="1286" max="1286" width="16.85546875" style="1" customWidth="1"/>
    <col min="1287" max="1287" width="10.140625" style="1" customWidth="1"/>
    <col min="1288" max="1288" width="15" style="1" customWidth="1"/>
    <col min="1289" max="1289" width="10.7109375" style="1" customWidth="1"/>
    <col min="1290" max="1290" width="11.140625" style="1" customWidth="1"/>
    <col min="1291" max="1291" width="7.42578125" style="1" customWidth="1"/>
    <col min="1292" max="1292" width="6.5703125" style="1" customWidth="1"/>
    <col min="1293" max="1294" width="9.28515625" style="1" customWidth="1"/>
    <col min="1295" max="1535" width="9.140625" style="1"/>
    <col min="1536" max="1536" width="11.7109375" style="1" customWidth="1"/>
    <col min="1537" max="1537" width="9" style="1" customWidth="1"/>
    <col min="1538" max="1538" width="13.28515625" style="1" customWidth="1"/>
    <col min="1539" max="1539" width="12.28515625" style="1" customWidth="1"/>
    <col min="1540" max="1540" width="12.42578125" style="1" customWidth="1"/>
    <col min="1541" max="1541" width="11.28515625" style="1" customWidth="1"/>
    <col min="1542" max="1542" width="16.85546875" style="1" customWidth="1"/>
    <col min="1543" max="1543" width="10.140625" style="1" customWidth="1"/>
    <col min="1544" max="1544" width="15" style="1" customWidth="1"/>
    <col min="1545" max="1545" width="10.7109375" style="1" customWidth="1"/>
    <col min="1546" max="1546" width="11.140625" style="1" customWidth="1"/>
    <col min="1547" max="1547" width="7.42578125" style="1" customWidth="1"/>
    <col min="1548" max="1548" width="6.5703125" style="1" customWidth="1"/>
    <col min="1549" max="1550" width="9.28515625" style="1" customWidth="1"/>
    <col min="1551" max="1791" width="9.140625" style="1"/>
    <col min="1792" max="1792" width="11.7109375" style="1" customWidth="1"/>
    <col min="1793" max="1793" width="9" style="1" customWidth="1"/>
    <col min="1794" max="1794" width="13.28515625" style="1" customWidth="1"/>
    <col min="1795" max="1795" width="12.28515625" style="1" customWidth="1"/>
    <col min="1796" max="1796" width="12.42578125" style="1" customWidth="1"/>
    <col min="1797" max="1797" width="11.28515625" style="1" customWidth="1"/>
    <col min="1798" max="1798" width="16.85546875" style="1" customWidth="1"/>
    <col min="1799" max="1799" width="10.140625" style="1" customWidth="1"/>
    <col min="1800" max="1800" width="15" style="1" customWidth="1"/>
    <col min="1801" max="1801" width="10.7109375" style="1" customWidth="1"/>
    <col min="1802" max="1802" width="11.140625" style="1" customWidth="1"/>
    <col min="1803" max="1803" width="7.42578125" style="1" customWidth="1"/>
    <col min="1804" max="1804" width="6.5703125" style="1" customWidth="1"/>
    <col min="1805" max="1806" width="9.28515625" style="1" customWidth="1"/>
    <col min="1807" max="2047" width="9.140625" style="1"/>
    <col min="2048" max="2048" width="11.7109375" style="1" customWidth="1"/>
    <col min="2049" max="2049" width="9" style="1" customWidth="1"/>
    <col min="2050" max="2050" width="13.28515625" style="1" customWidth="1"/>
    <col min="2051" max="2051" width="12.28515625" style="1" customWidth="1"/>
    <col min="2052" max="2052" width="12.42578125" style="1" customWidth="1"/>
    <col min="2053" max="2053" width="11.28515625" style="1" customWidth="1"/>
    <col min="2054" max="2054" width="16.85546875" style="1" customWidth="1"/>
    <col min="2055" max="2055" width="10.140625" style="1" customWidth="1"/>
    <col min="2056" max="2056" width="15" style="1" customWidth="1"/>
    <col min="2057" max="2057" width="10.7109375" style="1" customWidth="1"/>
    <col min="2058" max="2058" width="11.140625" style="1" customWidth="1"/>
    <col min="2059" max="2059" width="7.42578125" style="1" customWidth="1"/>
    <col min="2060" max="2060" width="6.5703125" style="1" customWidth="1"/>
    <col min="2061" max="2062" width="9.28515625" style="1" customWidth="1"/>
    <col min="2063" max="2303" width="9.140625" style="1"/>
    <col min="2304" max="2304" width="11.7109375" style="1" customWidth="1"/>
    <col min="2305" max="2305" width="9" style="1" customWidth="1"/>
    <col min="2306" max="2306" width="13.28515625" style="1" customWidth="1"/>
    <col min="2307" max="2307" width="12.28515625" style="1" customWidth="1"/>
    <col min="2308" max="2308" width="12.42578125" style="1" customWidth="1"/>
    <col min="2309" max="2309" width="11.28515625" style="1" customWidth="1"/>
    <col min="2310" max="2310" width="16.85546875" style="1" customWidth="1"/>
    <col min="2311" max="2311" width="10.140625" style="1" customWidth="1"/>
    <col min="2312" max="2312" width="15" style="1" customWidth="1"/>
    <col min="2313" max="2313" width="10.7109375" style="1" customWidth="1"/>
    <col min="2314" max="2314" width="11.140625" style="1" customWidth="1"/>
    <col min="2315" max="2315" width="7.42578125" style="1" customWidth="1"/>
    <col min="2316" max="2316" width="6.5703125" style="1" customWidth="1"/>
    <col min="2317" max="2318" width="9.28515625" style="1" customWidth="1"/>
    <col min="2319" max="2559" width="9.140625" style="1"/>
    <col min="2560" max="2560" width="11.7109375" style="1" customWidth="1"/>
    <col min="2561" max="2561" width="9" style="1" customWidth="1"/>
    <col min="2562" max="2562" width="13.28515625" style="1" customWidth="1"/>
    <col min="2563" max="2563" width="12.28515625" style="1" customWidth="1"/>
    <col min="2564" max="2564" width="12.42578125" style="1" customWidth="1"/>
    <col min="2565" max="2565" width="11.28515625" style="1" customWidth="1"/>
    <col min="2566" max="2566" width="16.85546875" style="1" customWidth="1"/>
    <col min="2567" max="2567" width="10.140625" style="1" customWidth="1"/>
    <col min="2568" max="2568" width="15" style="1" customWidth="1"/>
    <col min="2569" max="2569" width="10.7109375" style="1" customWidth="1"/>
    <col min="2570" max="2570" width="11.140625" style="1" customWidth="1"/>
    <col min="2571" max="2571" width="7.42578125" style="1" customWidth="1"/>
    <col min="2572" max="2572" width="6.5703125" style="1" customWidth="1"/>
    <col min="2573" max="2574" width="9.28515625" style="1" customWidth="1"/>
    <col min="2575" max="2815" width="9.140625" style="1"/>
    <col min="2816" max="2816" width="11.7109375" style="1" customWidth="1"/>
    <col min="2817" max="2817" width="9" style="1" customWidth="1"/>
    <col min="2818" max="2818" width="13.28515625" style="1" customWidth="1"/>
    <col min="2819" max="2819" width="12.28515625" style="1" customWidth="1"/>
    <col min="2820" max="2820" width="12.42578125" style="1" customWidth="1"/>
    <col min="2821" max="2821" width="11.28515625" style="1" customWidth="1"/>
    <col min="2822" max="2822" width="16.85546875" style="1" customWidth="1"/>
    <col min="2823" max="2823" width="10.140625" style="1" customWidth="1"/>
    <col min="2824" max="2824" width="15" style="1" customWidth="1"/>
    <col min="2825" max="2825" width="10.7109375" style="1" customWidth="1"/>
    <col min="2826" max="2826" width="11.140625" style="1" customWidth="1"/>
    <col min="2827" max="2827" width="7.42578125" style="1" customWidth="1"/>
    <col min="2828" max="2828" width="6.5703125" style="1" customWidth="1"/>
    <col min="2829" max="2830" width="9.28515625" style="1" customWidth="1"/>
    <col min="2831" max="3071" width="9.140625" style="1"/>
    <col min="3072" max="3072" width="11.7109375" style="1" customWidth="1"/>
    <col min="3073" max="3073" width="9" style="1" customWidth="1"/>
    <col min="3074" max="3074" width="13.28515625" style="1" customWidth="1"/>
    <col min="3075" max="3075" width="12.28515625" style="1" customWidth="1"/>
    <col min="3076" max="3076" width="12.42578125" style="1" customWidth="1"/>
    <col min="3077" max="3077" width="11.28515625" style="1" customWidth="1"/>
    <col min="3078" max="3078" width="16.85546875" style="1" customWidth="1"/>
    <col min="3079" max="3079" width="10.140625" style="1" customWidth="1"/>
    <col min="3080" max="3080" width="15" style="1" customWidth="1"/>
    <col min="3081" max="3081" width="10.7109375" style="1" customWidth="1"/>
    <col min="3082" max="3082" width="11.140625" style="1" customWidth="1"/>
    <col min="3083" max="3083" width="7.42578125" style="1" customWidth="1"/>
    <col min="3084" max="3084" width="6.5703125" style="1" customWidth="1"/>
    <col min="3085" max="3086" width="9.28515625" style="1" customWidth="1"/>
    <col min="3087" max="3327" width="9.140625" style="1"/>
    <col min="3328" max="3328" width="11.7109375" style="1" customWidth="1"/>
    <col min="3329" max="3329" width="9" style="1" customWidth="1"/>
    <col min="3330" max="3330" width="13.28515625" style="1" customWidth="1"/>
    <col min="3331" max="3331" width="12.28515625" style="1" customWidth="1"/>
    <col min="3332" max="3332" width="12.42578125" style="1" customWidth="1"/>
    <col min="3333" max="3333" width="11.28515625" style="1" customWidth="1"/>
    <col min="3334" max="3334" width="16.85546875" style="1" customWidth="1"/>
    <col min="3335" max="3335" width="10.140625" style="1" customWidth="1"/>
    <col min="3336" max="3336" width="15" style="1" customWidth="1"/>
    <col min="3337" max="3337" width="10.7109375" style="1" customWidth="1"/>
    <col min="3338" max="3338" width="11.140625" style="1" customWidth="1"/>
    <col min="3339" max="3339" width="7.42578125" style="1" customWidth="1"/>
    <col min="3340" max="3340" width="6.5703125" style="1" customWidth="1"/>
    <col min="3341" max="3342" width="9.28515625" style="1" customWidth="1"/>
    <col min="3343" max="3583" width="9.140625" style="1"/>
    <col min="3584" max="3584" width="11.7109375" style="1" customWidth="1"/>
    <col min="3585" max="3585" width="9" style="1" customWidth="1"/>
    <col min="3586" max="3586" width="13.28515625" style="1" customWidth="1"/>
    <col min="3587" max="3587" width="12.28515625" style="1" customWidth="1"/>
    <col min="3588" max="3588" width="12.42578125" style="1" customWidth="1"/>
    <col min="3589" max="3589" width="11.28515625" style="1" customWidth="1"/>
    <col min="3590" max="3590" width="16.85546875" style="1" customWidth="1"/>
    <col min="3591" max="3591" width="10.140625" style="1" customWidth="1"/>
    <col min="3592" max="3592" width="15" style="1" customWidth="1"/>
    <col min="3593" max="3593" width="10.7109375" style="1" customWidth="1"/>
    <col min="3594" max="3594" width="11.140625" style="1" customWidth="1"/>
    <col min="3595" max="3595" width="7.42578125" style="1" customWidth="1"/>
    <col min="3596" max="3596" width="6.5703125" style="1" customWidth="1"/>
    <col min="3597" max="3598" width="9.28515625" style="1" customWidth="1"/>
    <col min="3599" max="3839" width="9.140625" style="1"/>
    <col min="3840" max="3840" width="11.7109375" style="1" customWidth="1"/>
    <col min="3841" max="3841" width="9" style="1" customWidth="1"/>
    <col min="3842" max="3842" width="13.28515625" style="1" customWidth="1"/>
    <col min="3843" max="3843" width="12.28515625" style="1" customWidth="1"/>
    <col min="3844" max="3844" width="12.42578125" style="1" customWidth="1"/>
    <col min="3845" max="3845" width="11.28515625" style="1" customWidth="1"/>
    <col min="3846" max="3846" width="16.85546875" style="1" customWidth="1"/>
    <col min="3847" max="3847" width="10.140625" style="1" customWidth="1"/>
    <col min="3848" max="3848" width="15" style="1" customWidth="1"/>
    <col min="3849" max="3849" width="10.7109375" style="1" customWidth="1"/>
    <col min="3850" max="3850" width="11.140625" style="1" customWidth="1"/>
    <col min="3851" max="3851" width="7.42578125" style="1" customWidth="1"/>
    <col min="3852" max="3852" width="6.5703125" style="1" customWidth="1"/>
    <col min="3853" max="3854" width="9.28515625" style="1" customWidth="1"/>
    <col min="3855" max="4095" width="9.140625" style="1"/>
    <col min="4096" max="4096" width="11.7109375" style="1" customWidth="1"/>
    <col min="4097" max="4097" width="9" style="1" customWidth="1"/>
    <col min="4098" max="4098" width="13.28515625" style="1" customWidth="1"/>
    <col min="4099" max="4099" width="12.28515625" style="1" customWidth="1"/>
    <col min="4100" max="4100" width="12.42578125" style="1" customWidth="1"/>
    <col min="4101" max="4101" width="11.28515625" style="1" customWidth="1"/>
    <col min="4102" max="4102" width="16.85546875" style="1" customWidth="1"/>
    <col min="4103" max="4103" width="10.140625" style="1" customWidth="1"/>
    <col min="4104" max="4104" width="15" style="1" customWidth="1"/>
    <col min="4105" max="4105" width="10.7109375" style="1" customWidth="1"/>
    <col min="4106" max="4106" width="11.140625" style="1" customWidth="1"/>
    <col min="4107" max="4107" width="7.42578125" style="1" customWidth="1"/>
    <col min="4108" max="4108" width="6.5703125" style="1" customWidth="1"/>
    <col min="4109" max="4110" width="9.28515625" style="1" customWidth="1"/>
    <col min="4111" max="4351" width="9.140625" style="1"/>
    <col min="4352" max="4352" width="11.7109375" style="1" customWidth="1"/>
    <col min="4353" max="4353" width="9" style="1" customWidth="1"/>
    <col min="4354" max="4354" width="13.28515625" style="1" customWidth="1"/>
    <col min="4355" max="4355" width="12.28515625" style="1" customWidth="1"/>
    <col min="4356" max="4356" width="12.42578125" style="1" customWidth="1"/>
    <col min="4357" max="4357" width="11.28515625" style="1" customWidth="1"/>
    <col min="4358" max="4358" width="16.85546875" style="1" customWidth="1"/>
    <col min="4359" max="4359" width="10.140625" style="1" customWidth="1"/>
    <col min="4360" max="4360" width="15" style="1" customWidth="1"/>
    <col min="4361" max="4361" width="10.7109375" style="1" customWidth="1"/>
    <col min="4362" max="4362" width="11.140625" style="1" customWidth="1"/>
    <col min="4363" max="4363" width="7.42578125" style="1" customWidth="1"/>
    <col min="4364" max="4364" width="6.5703125" style="1" customWidth="1"/>
    <col min="4365" max="4366" width="9.28515625" style="1" customWidth="1"/>
    <col min="4367" max="4607" width="9.140625" style="1"/>
    <col min="4608" max="4608" width="11.7109375" style="1" customWidth="1"/>
    <col min="4609" max="4609" width="9" style="1" customWidth="1"/>
    <col min="4610" max="4610" width="13.28515625" style="1" customWidth="1"/>
    <col min="4611" max="4611" width="12.28515625" style="1" customWidth="1"/>
    <col min="4612" max="4612" width="12.42578125" style="1" customWidth="1"/>
    <col min="4613" max="4613" width="11.28515625" style="1" customWidth="1"/>
    <col min="4614" max="4614" width="16.85546875" style="1" customWidth="1"/>
    <col min="4615" max="4615" width="10.140625" style="1" customWidth="1"/>
    <col min="4616" max="4616" width="15" style="1" customWidth="1"/>
    <col min="4617" max="4617" width="10.7109375" style="1" customWidth="1"/>
    <col min="4618" max="4618" width="11.140625" style="1" customWidth="1"/>
    <col min="4619" max="4619" width="7.42578125" style="1" customWidth="1"/>
    <col min="4620" max="4620" width="6.5703125" style="1" customWidth="1"/>
    <col min="4621" max="4622" width="9.28515625" style="1" customWidth="1"/>
    <col min="4623" max="4863" width="9.140625" style="1"/>
    <col min="4864" max="4864" width="11.7109375" style="1" customWidth="1"/>
    <col min="4865" max="4865" width="9" style="1" customWidth="1"/>
    <col min="4866" max="4866" width="13.28515625" style="1" customWidth="1"/>
    <col min="4867" max="4867" width="12.28515625" style="1" customWidth="1"/>
    <col min="4868" max="4868" width="12.42578125" style="1" customWidth="1"/>
    <col min="4869" max="4869" width="11.28515625" style="1" customWidth="1"/>
    <col min="4870" max="4870" width="16.85546875" style="1" customWidth="1"/>
    <col min="4871" max="4871" width="10.140625" style="1" customWidth="1"/>
    <col min="4872" max="4872" width="15" style="1" customWidth="1"/>
    <col min="4873" max="4873" width="10.7109375" style="1" customWidth="1"/>
    <col min="4874" max="4874" width="11.140625" style="1" customWidth="1"/>
    <col min="4875" max="4875" width="7.42578125" style="1" customWidth="1"/>
    <col min="4876" max="4876" width="6.5703125" style="1" customWidth="1"/>
    <col min="4877" max="4878" width="9.28515625" style="1" customWidth="1"/>
    <col min="4879" max="5119" width="9.140625" style="1"/>
    <col min="5120" max="5120" width="11.7109375" style="1" customWidth="1"/>
    <col min="5121" max="5121" width="9" style="1" customWidth="1"/>
    <col min="5122" max="5122" width="13.28515625" style="1" customWidth="1"/>
    <col min="5123" max="5123" width="12.28515625" style="1" customWidth="1"/>
    <col min="5124" max="5124" width="12.42578125" style="1" customWidth="1"/>
    <col min="5125" max="5125" width="11.28515625" style="1" customWidth="1"/>
    <col min="5126" max="5126" width="16.85546875" style="1" customWidth="1"/>
    <col min="5127" max="5127" width="10.140625" style="1" customWidth="1"/>
    <col min="5128" max="5128" width="15" style="1" customWidth="1"/>
    <col min="5129" max="5129" width="10.7109375" style="1" customWidth="1"/>
    <col min="5130" max="5130" width="11.140625" style="1" customWidth="1"/>
    <col min="5131" max="5131" width="7.42578125" style="1" customWidth="1"/>
    <col min="5132" max="5132" width="6.5703125" style="1" customWidth="1"/>
    <col min="5133" max="5134" width="9.28515625" style="1" customWidth="1"/>
    <col min="5135" max="5375" width="9.140625" style="1"/>
    <col min="5376" max="5376" width="11.7109375" style="1" customWidth="1"/>
    <col min="5377" max="5377" width="9" style="1" customWidth="1"/>
    <col min="5378" max="5378" width="13.28515625" style="1" customWidth="1"/>
    <col min="5379" max="5379" width="12.28515625" style="1" customWidth="1"/>
    <col min="5380" max="5380" width="12.42578125" style="1" customWidth="1"/>
    <col min="5381" max="5381" width="11.28515625" style="1" customWidth="1"/>
    <col min="5382" max="5382" width="16.85546875" style="1" customWidth="1"/>
    <col min="5383" max="5383" width="10.140625" style="1" customWidth="1"/>
    <col min="5384" max="5384" width="15" style="1" customWidth="1"/>
    <col min="5385" max="5385" width="10.7109375" style="1" customWidth="1"/>
    <col min="5386" max="5386" width="11.140625" style="1" customWidth="1"/>
    <col min="5387" max="5387" width="7.42578125" style="1" customWidth="1"/>
    <col min="5388" max="5388" width="6.5703125" style="1" customWidth="1"/>
    <col min="5389" max="5390" width="9.28515625" style="1" customWidth="1"/>
    <col min="5391" max="5631" width="9.140625" style="1"/>
    <col min="5632" max="5632" width="11.7109375" style="1" customWidth="1"/>
    <col min="5633" max="5633" width="9" style="1" customWidth="1"/>
    <col min="5634" max="5634" width="13.28515625" style="1" customWidth="1"/>
    <col min="5635" max="5635" width="12.28515625" style="1" customWidth="1"/>
    <col min="5636" max="5636" width="12.42578125" style="1" customWidth="1"/>
    <col min="5637" max="5637" width="11.28515625" style="1" customWidth="1"/>
    <col min="5638" max="5638" width="16.85546875" style="1" customWidth="1"/>
    <col min="5639" max="5639" width="10.140625" style="1" customWidth="1"/>
    <col min="5640" max="5640" width="15" style="1" customWidth="1"/>
    <col min="5641" max="5641" width="10.7109375" style="1" customWidth="1"/>
    <col min="5642" max="5642" width="11.140625" style="1" customWidth="1"/>
    <col min="5643" max="5643" width="7.42578125" style="1" customWidth="1"/>
    <col min="5644" max="5644" width="6.5703125" style="1" customWidth="1"/>
    <col min="5645" max="5646" width="9.28515625" style="1" customWidth="1"/>
    <col min="5647" max="5887" width="9.140625" style="1"/>
    <col min="5888" max="5888" width="11.7109375" style="1" customWidth="1"/>
    <col min="5889" max="5889" width="9" style="1" customWidth="1"/>
    <col min="5890" max="5890" width="13.28515625" style="1" customWidth="1"/>
    <col min="5891" max="5891" width="12.28515625" style="1" customWidth="1"/>
    <col min="5892" max="5892" width="12.42578125" style="1" customWidth="1"/>
    <col min="5893" max="5893" width="11.28515625" style="1" customWidth="1"/>
    <col min="5894" max="5894" width="16.85546875" style="1" customWidth="1"/>
    <col min="5895" max="5895" width="10.140625" style="1" customWidth="1"/>
    <col min="5896" max="5896" width="15" style="1" customWidth="1"/>
    <col min="5897" max="5897" width="10.7109375" style="1" customWidth="1"/>
    <col min="5898" max="5898" width="11.140625" style="1" customWidth="1"/>
    <col min="5899" max="5899" width="7.42578125" style="1" customWidth="1"/>
    <col min="5900" max="5900" width="6.5703125" style="1" customWidth="1"/>
    <col min="5901" max="5902" width="9.28515625" style="1" customWidth="1"/>
    <col min="5903" max="6143" width="9.140625" style="1"/>
    <col min="6144" max="6144" width="11.7109375" style="1" customWidth="1"/>
    <col min="6145" max="6145" width="9" style="1" customWidth="1"/>
    <col min="6146" max="6146" width="13.28515625" style="1" customWidth="1"/>
    <col min="6147" max="6147" width="12.28515625" style="1" customWidth="1"/>
    <col min="6148" max="6148" width="12.42578125" style="1" customWidth="1"/>
    <col min="6149" max="6149" width="11.28515625" style="1" customWidth="1"/>
    <col min="6150" max="6150" width="16.85546875" style="1" customWidth="1"/>
    <col min="6151" max="6151" width="10.140625" style="1" customWidth="1"/>
    <col min="6152" max="6152" width="15" style="1" customWidth="1"/>
    <col min="6153" max="6153" width="10.7109375" style="1" customWidth="1"/>
    <col min="6154" max="6154" width="11.140625" style="1" customWidth="1"/>
    <col min="6155" max="6155" width="7.42578125" style="1" customWidth="1"/>
    <col min="6156" max="6156" width="6.5703125" style="1" customWidth="1"/>
    <col min="6157" max="6158" width="9.28515625" style="1" customWidth="1"/>
    <col min="6159" max="6399" width="9.140625" style="1"/>
    <col min="6400" max="6400" width="11.7109375" style="1" customWidth="1"/>
    <col min="6401" max="6401" width="9" style="1" customWidth="1"/>
    <col min="6402" max="6402" width="13.28515625" style="1" customWidth="1"/>
    <col min="6403" max="6403" width="12.28515625" style="1" customWidth="1"/>
    <col min="6404" max="6404" width="12.42578125" style="1" customWidth="1"/>
    <col min="6405" max="6405" width="11.28515625" style="1" customWidth="1"/>
    <col min="6406" max="6406" width="16.85546875" style="1" customWidth="1"/>
    <col min="6407" max="6407" width="10.140625" style="1" customWidth="1"/>
    <col min="6408" max="6408" width="15" style="1" customWidth="1"/>
    <col min="6409" max="6409" width="10.7109375" style="1" customWidth="1"/>
    <col min="6410" max="6410" width="11.140625" style="1" customWidth="1"/>
    <col min="6411" max="6411" width="7.42578125" style="1" customWidth="1"/>
    <col min="6412" max="6412" width="6.5703125" style="1" customWidth="1"/>
    <col min="6413" max="6414" width="9.28515625" style="1" customWidth="1"/>
    <col min="6415" max="6655" width="9.140625" style="1"/>
    <col min="6656" max="6656" width="11.7109375" style="1" customWidth="1"/>
    <col min="6657" max="6657" width="9" style="1" customWidth="1"/>
    <col min="6658" max="6658" width="13.28515625" style="1" customWidth="1"/>
    <col min="6659" max="6659" width="12.28515625" style="1" customWidth="1"/>
    <col min="6660" max="6660" width="12.42578125" style="1" customWidth="1"/>
    <col min="6661" max="6661" width="11.28515625" style="1" customWidth="1"/>
    <col min="6662" max="6662" width="16.85546875" style="1" customWidth="1"/>
    <col min="6663" max="6663" width="10.140625" style="1" customWidth="1"/>
    <col min="6664" max="6664" width="15" style="1" customWidth="1"/>
    <col min="6665" max="6665" width="10.7109375" style="1" customWidth="1"/>
    <col min="6666" max="6666" width="11.140625" style="1" customWidth="1"/>
    <col min="6667" max="6667" width="7.42578125" style="1" customWidth="1"/>
    <col min="6668" max="6668" width="6.5703125" style="1" customWidth="1"/>
    <col min="6669" max="6670" width="9.28515625" style="1" customWidth="1"/>
    <col min="6671" max="6911" width="9.140625" style="1"/>
    <col min="6912" max="6912" width="11.7109375" style="1" customWidth="1"/>
    <col min="6913" max="6913" width="9" style="1" customWidth="1"/>
    <col min="6914" max="6914" width="13.28515625" style="1" customWidth="1"/>
    <col min="6915" max="6915" width="12.28515625" style="1" customWidth="1"/>
    <col min="6916" max="6916" width="12.42578125" style="1" customWidth="1"/>
    <col min="6917" max="6917" width="11.28515625" style="1" customWidth="1"/>
    <col min="6918" max="6918" width="16.85546875" style="1" customWidth="1"/>
    <col min="6919" max="6919" width="10.140625" style="1" customWidth="1"/>
    <col min="6920" max="6920" width="15" style="1" customWidth="1"/>
    <col min="6921" max="6921" width="10.7109375" style="1" customWidth="1"/>
    <col min="6922" max="6922" width="11.140625" style="1" customWidth="1"/>
    <col min="6923" max="6923" width="7.42578125" style="1" customWidth="1"/>
    <col min="6924" max="6924" width="6.5703125" style="1" customWidth="1"/>
    <col min="6925" max="6926" width="9.28515625" style="1" customWidth="1"/>
    <col min="6927" max="7167" width="9.140625" style="1"/>
    <col min="7168" max="7168" width="11.7109375" style="1" customWidth="1"/>
    <col min="7169" max="7169" width="9" style="1" customWidth="1"/>
    <col min="7170" max="7170" width="13.28515625" style="1" customWidth="1"/>
    <col min="7171" max="7171" width="12.28515625" style="1" customWidth="1"/>
    <col min="7172" max="7172" width="12.42578125" style="1" customWidth="1"/>
    <col min="7173" max="7173" width="11.28515625" style="1" customWidth="1"/>
    <col min="7174" max="7174" width="16.85546875" style="1" customWidth="1"/>
    <col min="7175" max="7175" width="10.140625" style="1" customWidth="1"/>
    <col min="7176" max="7176" width="15" style="1" customWidth="1"/>
    <col min="7177" max="7177" width="10.7109375" style="1" customWidth="1"/>
    <col min="7178" max="7178" width="11.140625" style="1" customWidth="1"/>
    <col min="7179" max="7179" width="7.42578125" style="1" customWidth="1"/>
    <col min="7180" max="7180" width="6.5703125" style="1" customWidth="1"/>
    <col min="7181" max="7182" width="9.28515625" style="1" customWidth="1"/>
    <col min="7183" max="7423" width="9.140625" style="1"/>
    <col min="7424" max="7424" width="11.7109375" style="1" customWidth="1"/>
    <col min="7425" max="7425" width="9" style="1" customWidth="1"/>
    <col min="7426" max="7426" width="13.28515625" style="1" customWidth="1"/>
    <col min="7427" max="7427" width="12.28515625" style="1" customWidth="1"/>
    <col min="7428" max="7428" width="12.42578125" style="1" customWidth="1"/>
    <col min="7429" max="7429" width="11.28515625" style="1" customWidth="1"/>
    <col min="7430" max="7430" width="16.85546875" style="1" customWidth="1"/>
    <col min="7431" max="7431" width="10.140625" style="1" customWidth="1"/>
    <col min="7432" max="7432" width="15" style="1" customWidth="1"/>
    <col min="7433" max="7433" width="10.7109375" style="1" customWidth="1"/>
    <col min="7434" max="7434" width="11.140625" style="1" customWidth="1"/>
    <col min="7435" max="7435" width="7.42578125" style="1" customWidth="1"/>
    <col min="7436" max="7436" width="6.5703125" style="1" customWidth="1"/>
    <col min="7437" max="7438" width="9.28515625" style="1" customWidth="1"/>
    <col min="7439" max="7679" width="9.140625" style="1"/>
    <col min="7680" max="7680" width="11.7109375" style="1" customWidth="1"/>
    <col min="7681" max="7681" width="9" style="1" customWidth="1"/>
    <col min="7682" max="7682" width="13.28515625" style="1" customWidth="1"/>
    <col min="7683" max="7683" width="12.28515625" style="1" customWidth="1"/>
    <col min="7684" max="7684" width="12.42578125" style="1" customWidth="1"/>
    <col min="7685" max="7685" width="11.28515625" style="1" customWidth="1"/>
    <col min="7686" max="7686" width="16.85546875" style="1" customWidth="1"/>
    <col min="7687" max="7687" width="10.140625" style="1" customWidth="1"/>
    <col min="7688" max="7688" width="15" style="1" customWidth="1"/>
    <col min="7689" max="7689" width="10.7109375" style="1" customWidth="1"/>
    <col min="7690" max="7690" width="11.140625" style="1" customWidth="1"/>
    <col min="7691" max="7691" width="7.42578125" style="1" customWidth="1"/>
    <col min="7692" max="7692" width="6.5703125" style="1" customWidth="1"/>
    <col min="7693" max="7694" width="9.28515625" style="1" customWidth="1"/>
    <col min="7695" max="7935" width="9.140625" style="1"/>
    <col min="7936" max="7936" width="11.7109375" style="1" customWidth="1"/>
    <col min="7937" max="7937" width="9" style="1" customWidth="1"/>
    <col min="7938" max="7938" width="13.28515625" style="1" customWidth="1"/>
    <col min="7939" max="7939" width="12.28515625" style="1" customWidth="1"/>
    <col min="7940" max="7940" width="12.42578125" style="1" customWidth="1"/>
    <col min="7941" max="7941" width="11.28515625" style="1" customWidth="1"/>
    <col min="7942" max="7942" width="16.85546875" style="1" customWidth="1"/>
    <col min="7943" max="7943" width="10.140625" style="1" customWidth="1"/>
    <col min="7944" max="7944" width="15" style="1" customWidth="1"/>
    <col min="7945" max="7945" width="10.7109375" style="1" customWidth="1"/>
    <col min="7946" max="7946" width="11.140625" style="1" customWidth="1"/>
    <col min="7947" max="7947" width="7.42578125" style="1" customWidth="1"/>
    <col min="7948" max="7948" width="6.5703125" style="1" customWidth="1"/>
    <col min="7949" max="7950" width="9.28515625" style="1" customWidth="1"/>
    <col min="7951" max="8191" width="9.140625" style="1"/>
    <col min="8192" max="8192" width="11.7109375" style="1" customWidth="1"/>
    <col min="8193" max="8193" width="9" style="1" customWidth="1"/>
    <col min="8194" max="8194" width="13.28515625" style="1" customWidth="1"/>
    <col min="8195" max="8195" width="12.28515625" style="1" customWidth="1"/>
    <col min="8196" max="8196" width="12.42578125" style="1" customWidth="1"/>
    <col min="8197" max="8197" width="11.28515625" style="1" customWidth="1"/>
    <col min="8198" max="8198" width="16.85546875" style="1" customWidth="1"/>
    <col min="8199" max="8199" width="10.140625" style="1" customWidth="1"/>
    <col min="8200" max="8200" width="15" style="1" customWidth="1"/>
    <col min="8201" max="8201" width="10.7109375" style="1" customWidth="1"/>
    <col min="8202" max="8202" width="11.140625" style="1" customWidth="1"/>
    <col min="8203" max="8203" width="7.42578125" style="1" customWidth="1"/>
    <col min="8204" max="8204" width="6.5703125" style="1" customWidth="1"/>
    <col min="8205" max="8206" width="9.28515625" style="1" customWidth="1"/>
    <col min="8207" max="8447" width="9.140625" style="1"/>
    <col min="8448" max="8448" width="11.7109375" style="1" customWidth="1"/>
    <col min="8449" max="8449" width="9" style="1" customWidth="1"/>
    <col min="8450" max="8450" width="13.28515625" style="1" customWidth="1"/>
    <col min="8451" max="8451" width="12.28515625" style="1" customWidth="1"/>
    <col min="8452" max="8452" width="12.42578125" style="1" customWidth="1"/>
    <col min="8453" max="8453" width="11.28515625" style="1" customWidth="1"/>
    <col min="8454" max="8454" width="16.85546875" style="1" customWidth="1"/>
    <col min="8455" max="8455" width="10.140625" style="1" customWidth="1"/>
    <col min="8456" max="8456" width="15" style="1" customWidth="1"/>
    <col min="8457" max="8457" width="10.7109375" style="1" customWidth="1"/>
    <col min="8458" max="8458" width="11.140625" style="1" customWidth="1"/>
    <col min="8459" max="8459" width="7.42578125" style="1" customWidth="1"/>
    <col min="8460" max="8460" width="6.5703125" style="1" customWidth="1"/>
    <col min="8461" max="8462" width="9.28515625" style="1" customWidth="1"/>
    <col min="8463" max="8703" width="9.140625" style="1"/>
    <col min="8704" max="8704" width="11.7109375" style="1" customWidth="1"/>
    <col min="8705" max="8705" width="9" style="1" customWidth="1"/>
    <col min="8706" max="8706" width="13.28515625" style="1" customWidth="1"/>
    <col min="8707" max="8707" width="12.28515625" style="1" customWidth="1"/>
    <col min="8708" max="8708" width="12.42578125" style="1" customWidth="1"/>
    <col min="8709" max="8709" width="11.28515625" style="1" customWidth="1"/>
    <col min="8710" max="8710" width="16.85546875" style="1" customWidth="1"/>
    <col min="8711" max="8711" width="10.140625" style="1" customWidth="1"/>
    <col min="8712" max="8712" width="15" style="1" customWidth="1"/>
    <col min="8713" max="8713" width="10.7109375" style="1" customWidth="1"/>
    <col min="8714" max="8714" width="11.140625" style="1" customWidth="1"/>
    <col min="8715" max="8715" width="7.42578125" style="1" customWidth="1"/>
    <col min="8716" max="8716" width="6.5703125" style="1" customWidth="1"/>
    <col min="8717" max="8718" width="9.28515625" style="1" customWidth="1"/>
    <col min="8719" max="8959" width="9.140625" style="1"/>
    <col min="8960" max="8960" width="11.7109375" style="1" customWidth="1"/>
    <col min="8961" max="8961" width="9" style="1" customWidth="1"/>
    <col min="8962" max="8962" width="13.28515625" style="1" customWidth="1"/>
    <col min="8963" max="8963" width="12.28515625" style="1" customWidth="1"/>
    <col min="8964" max="8964" width="12.42578125" style="1" customWidth="1"/>
    <col min="8965" max="8965" width="11.28515625" style="1" customWidth="1"/>
    <col min="8966" max="8966" width="16.85546875" style="1" customWidth="1"/>
    <col min="8967" max="8967" width="10.140625" style="1" customWidth="1"/>
    <col min="8968" max="8968" width="15" style="1" customWidth="1"/>
    <col min="8969" max="8969" width="10.7109375" style="1" customWidth="1"/>
    <col min="8970" max="8970" width="11.140625" style="1" customWidth="1"/>
    <col min="8971" max="8971" width="7.42578125" style="1" customWidth="1"/>
    <col min="8972" max="8972" width="6.5703125" style="1" customWidth="1"/>
    <col min="8973" max="8974" width="9.28515625" style="1" customWidth="1"/>
    <col min="8975" max="9215" width="9.140625" style="1"/>
    <col min="9216" max="9216" width="11.7109375" style="1" customWidth="1"/>
    <col min="9217" max="9217" width="9" style="1" customWidth="1"/>
    <col min="9218" max="9218" width="13.28515625" style="1" customWidth="1"/>
    <col min="9219" max="9219" width="12.28515625" style="1" customWidth="1"/>
    <col min="9220" max="9220" width="12.42578125" style="1" customWidth="1"/>
    <col min="9221" max="9221" width="11.28515625" style="1" customWidth="1"/>
    <col min="9222" max="9222" width="16.85546875" style="1" customWidth="1"/>
    <col min="9223" max="9223" width="10.140625" style="1" customWidth="1"/>
    <col min="9224" max="9224" width="15" style="1" customWidth="1"/>
    <col min="9225" max="9225" width="10.7109375" style="1" customWidth="1"/>
    <col min="9226" max="9226" width="11.140625" style="1" customWidth="1"/>
    <col min="9227" max="9227" width="7.42578125" style="1" customWidth="1"/>
    <col min="9228" max="9228" width="6.5703125" style="1" customWidth="1"/>
    <col min="9229" max="9230" width="9.28515625" style="1" customWidth="1"/>
    <col min="9231" max="9471" width="9.140625" style="1"/>
    <col min="9472" max="9472" width="11.7109375" style="1" customWidth="1"/>
    <col min="9473" max="9473" width="9" style="1" customWidth="1"/>
    <col min="9474" max="9474" width="13.28515625" style="1" customWidth="1"/>
    <col min="9475" max="9475" width="12.28515625" style="1" customWidth="1"/>
    <col min="9476" max="9476" width="12.42578125" style="1" customWidth="1"/>
    <col min="9477" max="9477" width="11.28515625" style="1" customWidth="1"/>
    <col min="9478" max="9478" width="16.85546875" style="1" customWidth="1"/>
    <col min="9479" max="9479" width="10.140625" style="1" customWidth="1"/>
    <col min="9480" max="9480" width="15" style="1" customWidth="1"/>
    <col min="9481" max="9481" width="10.7109375" style="1" customWidth="1"/>
    <col min="9482" max="9482" width="11.140625" style="1" customWidth="1"/>
    <col min="9483" max="9483" width="7.42578125" style="1" customWidth="1"/>
    <col min="9484" max="9484" width="6.5703125" style="1" customWidth="1"/>
    <col min="9485" max="9486" width="9.28515625" style="1" customWidth="1"/>
    <col min="9487" max="9727" width="9.140625" style="1"/>
    <col min="9728" max="9728" width="11.7109375" style="1" customWidth="1"/>
    <col min="9729" max="9729" width="9" style="1" customWidth="1"/>
    <col min="9730" max="9730" width="13.28515625" style="1" customWidth="1"/>
    <col min="9731" max="9731" width="12.28515625" style="1" customWidth="1"/>
    <col min="9732" max="9732" width="12.42578125" style="1" customWidth="1"/>
    <col min="9733" max="9733" width="11.28515625" style="1" customWidth="1"/>
    <col min="9734" max="9734" width="16.85546875" style="1" customWidth="1"/>
    <col min="9735" max="9735" width="10.140625" style="1" customWidth="1"/>
    <col min="9736" max="9736" width="15" style="1" customWidth="1"/>
    <col min="9737" max="9737" width="10.7109375" style="1" customWidth="1"/>
    <col min="9738" max="9738" width="11.140625" style="1" customWidth="1"/>
    <col min="9739" max="9739" width="7.42578125" style="1" customWidth="1"/>
    <col min="9740" max="9740" width="6.5703125" style="1" customWidth="1"/>
    <col min="9741" max="9742" width="9.28515625" style="1" customWidth="1"/>
    <col min="9743" max="9983" width="9.140625" style="1"/>
    <col min="9984" max="9984" width="11.7109375" style="1" customWidth="1"/>
    <col min="9985" max="9985" width="9" style="1" customWidth="1"/>
    <col min="9986" max="9986" width="13.28515625" style="1" customWidth="1"/>
    <col min="9987" max="9987" width="12.28515625" style="1" customWidth="1"/>
    <col min="9988" max="9988" width="12.42578125" style="1" customWidth="1"/>
    <col min="9989" max="9989" width="11.28515625" style="1" customWidth="1"/>
    <col min="9990" max="9990" width="16.85546875" style="1" customWidth="1"/>
    <col min="9991" max="9991" width="10.140625" style="1" customWidth="1"/>
    <col min="9992" max="9992" width="15" style="1" customWidth="1"/>
    <col min="9993" max="9993" width="10.7109375" style="1" customWidth="1"/>
    <col min="9994" max="9994" width="11.140625" style="1" customWidth="1"/>
    <col min="9995" max="9995" width="7.42578125" style="1" customWidth="1"/>
    <col min="9996" max="9996" width="6.5703125" style="1" customWidth="1"/>
    <col min="9997" max="9998" width="9.28515625" style="1" customWidth="1"/>
    <col min="9999" max="10239" width="9.140625" style="1"/>
    <col min="10240" max="10240" width="11.7109375" style="1" customWidth="1"/>
    <col min="10241" max="10241" width="9" style="1" customWidth="1"/>
    <col min="10242" max="10242" width="13.28515625" style="1" customWidth="1"/>
    <col min="10243" max="10243" width="12.28515625" style="1" customWidth="1"/>
    <col min="10244" max="10244" width="12.42578125" style="1" customWidth="1"/>
    <col min="10245" max="10245" width="11.28515625" style="1" customWidth="1"/>
    <col min="10246" max="10246" width="16.85546875" style="1" customWidth="1"/>
    <col min="10247" max="10247" width="10.140625" style="1" customWidth="1"/>
    <col min="10248" max="10248" width="15" style="1" customWidth="1"/>
    <col min="10249" max="10249" width="10.7109375" style="1" customWidth="1"/>
    <col min="10250" max="10250" width="11.140625" style="1" customWidth="1"/>
    <col min="10251" max="10251" width="7.42578125" style="1" customWidth="1"/>
    <col min="10252" max="10252" width="6.5703125" style="1" customWidth="1"/>
    <col min="10253" max="10254" width="9.28515625" style="1" customWidth="1"/>
    <col min="10255" max="10495" width="9.140625" style="1"/>
    <col min="10496" max="10496" width="11.7109375" style="1" customWidth="1"/>
    <col min="10497" max="10497" width="9" style="1" customWidth="1"/>
    <col min="10498" max="10498" width="13.28515625" style="1" customWidth="1"/>
    <col min="10499" max="10499" width="12.28515625" style="1" customWidth="1"/>
    <col min="10500" max="10500" width="12.42578125" style="1" customWidth="1"/>
    <col min="10501" max="10501" width="11.28515625" style="1" customWidth="1"/>
    <col min="10502" max="10502" width="16.85546875" style="1" customWidth="1"/>
    <col min="10503" max="10503" width="10.140625" style="1" customWidth="1"/>
    <col min="10504" max="10504" width="15" style="1" customWidth="1"/>
    <col min="10505" max="10505" width="10.7109375" style="1" customWidth="1"/>
    <col min="10506" max="10506" width="11.140625" style="1" customWidth="1"/>
    <col min="10507" max="10507" width="7.42578125" style="1" customWidth="1"/>
    <col min="10508" max="10508" width="6.5703125" style="1" customWidth="1"/>
    <col min="10509" max="10510" width="9.28515625" style="1" customWidth="1"/>
    <col min="10511" max="10751" width="9.140625" style="1"/>
    <col min="10752" max="10752" width="11.7109375" style="1" customWidth="1"/>
    <col min="10753" max="10753" width="9" style="1" customWidth="1"/>
    <col min="10754" max="10754" width="13.28515625" style="1" customWidth="1"/>
    <col min="10755" max="10755" width="12.28515625" style="1" customWidth="1"/>
    <col min="10756" max="10756" width="12.42578125" style="1" customWidth="1"/>
    <col min="10757" max="10757" width="11.28515625" style="1" customWidth="1"/>
    <col min="10758" max="10758" width="16.85546875" style="1" customWidth="1"/>
    <col min="10759" max="10759" width="10.140625" style="1" customWidth="1"/>
    <col min="10760" max="10760" width="15" style="1" customWidth="1"/>
    <col min="10761" max="10761" width="10.7109375" style="1" customWidth="1"/>
    <col min="10762" max="10762" width="11.140625" style="1" customWidth="1"/>
    <col min="10763" max="10763" width="7.42578125" style="1" customWidth="1"/>
    <col min="10764" max="10764" width="6.5703125" style="1" customWidth="1"/>
    <col min="10765" max="10766" width="9.28515625" style="1" customWidth="1"/>
    <col min="10767" max="11007" width="9.140625" style="1"/>
    <col min="11008" max="11008" width="11.7109375" style="1" customWidth="1"/>
    <col min="11009" max="11009" width="9" style="1" customWidth="1"/>
    <col min="11010" max="11010" width="13.28515625" style="1" customWidth="1"/>
    <col min="11011" max="11011" width="12.28515625" style="1" customWidth="1"/>
    <col min="11012" max="11012" width="12.42578125" style="1" customWidth="1"/>
    <col min="11013" max="11013" width="11.28515625" style="1" customWidth="1"/>
    <col min="11014" max="11014" width="16.85546875" style="1" customWidth="1"/>
    <col min="11015" max="11015" width="10.140625" style="1" customWidth="1"/>
    <col min="11016" max="11016" width="15" style="1" customWidth="1"/>
    <col min="11017" max="11017" width="10.7109375" style="1" customWidth="1"/>
    <col min="11018" max="11018" width="11.140625" style="1" customWidth="1"/>
    <col min="11019" max="11019" width="7.42578125" style="1" customWidth="1"/>
    <col min="11020" max="11020" width="6.5703125" style="1" customWidth="1"/>
    <col min="11021" max="11022" width="9.28515625" style="1" customWidth="1"/>
    <col min="11023" max="11263" width="9.140625" style="1"/>
    <col min="11264" max="11264" width="11.7109375" style="1" customWidth="1"/>
    <col min="11265" max="11265" width="9" style="1" customWidth="1"/>
    <col min="11266" max="11266" width="13.28515625" style="1" customWidth="1"/>
    <col min="11267" max="11267" width="12.28515625" style="1" customWidth="1"/>
    <col min="11268" max="11268" width="12.42578125" style="1" customWidth="1"/>
    <col min="11269" max="11269" width="11.28515625" style="1" customWidth="1"/>
    <col min="11270" max="11270" width="16.85546875" style="1" customWidth="1"/>
    <col min="11271" max="11271" width="10.140625" style="1" customWidth="1"/>
    <col min="11272" max="11272" width="15" style="1" customWidth="1"/>
    <col min="11273" max="11273" width="10.7109375" style="1" customWidth="1"/>
    <col min="11274" max="11274" width="11.140625" style="1" customWidth="1"/>
    <col min="11275" max="11275" width="7.42578125" style="1" customWidth="1"/>
    <col min="11276" max="11276" width="6.5703125" style="1" customWidth="1"/>
    <col min="11277" max="11278" width="9.28515625" style="1" customWidth="1"/>
    <col min="11279" max="11519" width="9.140625" style="1"/>
    <col min="11520" max="11520" width="11.7109375" style="1" customWidth="1"/>
    <col min="11521" max="11521" width="9" style="1" customWidth="1"/>
    <col min="11522" max="11522" width="13.28515625" style="1" customWidth="1"/>
    <col min="11523" max="11523" width="12.28515625" style="1" customWidth="1"/>
    <col min="11524" max="11524" width="12.42578125" style="1" customWidth="1"/>
    <col min="11525" max="11525" width="11.28515625" style="1" customWidth="1"/>
    <col min="11526" max="11526" width="16.85546875" style="1" customWidth="1"/>
    <col min="11527" max="11527" width="10.140625" style="1" customWidth="1"/>
    <col min="11528" max="11528" width="15" style="1" customWidth="1"/>
    <col min="11529" max="11529" width="10.7109375" style="1" customWidth="1"/>
    <col min="11530" max="11530" width="11.140625" style="1" customWidth="1"/>
    <col min="11531" max="11531" width="7.42578125" style="1" customWidth="1"/>
    <col min="11532" max="11532" width="6.5703125" style="1" customWidth="1"/>
    <col min="11533" max="11534" width="9.28515625" style="1" customWidth="1"/>
    <col min="11535" max="11775" width="9.140625" style="1"/>
    <col min="11776" max="11776" width="11.7109375" style="1" customWidth="1"/>
    <col min="11777" max="11777" width="9" style="1" customWidth="1"/>
    <col min="11778" max="11778" width="13.28515625" style="1" customWidth="1"/>
    <col min="11779" max="11779" width="12.28515625" style="1" customWidth="1"/>
    <col min="11780" max="11780" width="12.42578125" style="1" customWidth="1"/>
    <col min="11781" max="11781" width="11.28515625" style="1" customWidth="1"/>
    <col min="11782" max="11782" width="16.85546875" style="1" customWidth="1"/>
    <col min="11783" max="11783" width="10.140625" style="1" customWidth="1"/>
    <col min="11784" max="11784" width="15" style="1" customWidth="1"/>
    <col min="11785" max="11785" width="10.7109375" style="1" customWidth="1"/>
    <col min="11786" max="11786" width="11.140625" style="1" customWidth="1"/>
    <col min="11787" max="11787" width="7.42578125" style="1" customWidth="1"/>
    <col min="11788" max="11788" width="6.5703125" style="1" customWidth="1"/>
    <col min="11789" max="11790" width="9.28515625" style="1" customWidth="1"/>
    <col min="11791" max="12031" width="9.140625" style="1"/>
    <col min="12032" max="12032" width="11.7109375" style="1" customWidth="1"/>
    <col min="12033" max="12033" width="9" style="1" customWidth="1"/>
    <col min="12034" max="12034" width="13.28515625" style="1" customWidth="1"/>
    <col min="12035" max="12035" width="12.28515625" style="1" customWidth="1"/>
    <col min="12036" max="12036" width="12.42578125" style="1" customWidth="1"/>
    <col min="12037" max="12037" width="11.28515625" style="1" customWidth="1"/>
    <col min="12038" max="12038" width="16.85546875" style="1" customWidth="1"/>
    <col min="12039" max="12039" width="10.140625" style="1" customWidth="1"/>
    <col min="12040" max="12040" width="15" style="1" customWidth="1"/>
    <col min="12041" max="12041" width="10.7109375" style="1" customWidth="1"/>
    <col min="12042" max="12042" width="11.140625" style="1" customWidth="1"/>
    <col min="12043" max="12043" width="7.42578125" style="1" customWidth="1"/>
    <col min="12044" max="12044" width="6.5703125" style="1" customWidth="1"/>
    <col min="12045" max="12046" width="9.28515625" style="1" customWidth="1"/>
    <col min="12047" max="12287" width="9.140625" style="1"/>
    <col min="12288" max="12288" width="11.7109375" style="1" customWidth="1"/>
    <col min="12289" max="12289" width="9" style="1" customWidth="1"/>
    <col min="12290" max="12290" width="13.28515625" style="1" customWidth="1"/>
    <col min="12291" max="12291" width="12.28515625" style="1" customWidth="1"/>
    <col min="12292" max="12292" width="12.42578125" style="1" customWidth="1"/>
    <col min="12293" max="12293" width="11.28515625" style="1" customWidth="1"/>
    <col min="12294" max="12294" width="16.85546875" style="1" customWidth="1"/>
    <col min="12295" max="12295" width="10.140625" style="1" customWidth="1"/>
    <col min="12296" max="12296" width="15" style="1" customWidth="1"/>
    <col min="12297" max="12297" width="10.7109375" style="1" customWidth="1"/>
    <col min="12298" max="12298" width="11.140625" style="1" customWidth="1"/>
    <col min="12299" max="12299" width="7.42578125" style="1" customWidth="1"/>
    <col min="12300" max="12300" width="6.5703125" style="1" customWidth="1"/>
    <col min="12301" max="12302" width="9.28515625" style="1" customWidth="1"/>
    <col min="12303" max="12543" width="9.140625" style="1"/>
    <col min="12544" max="12544" width="11.7109375" style="1" customWidth="1"/>
    <col min="12545" max="12545" width="9" style="1" customWidth="1"/>
    <col min="12546" max="12546" width="13.28515625" style="1" customWidth="1"/>
    <col min="12547" max="12547" width="12.28515625" style="1" customWidth="1"/>
    <col min="12548" max="12548" width="12.42578125" style="1" customWidth="1"/>
    <col min="12549" max="12549" width="11.28515625" style="1" customWidth="1"/>
    <col min="12550" max="12550" width="16.85546875" style="1" customWidth="1"/>
    <col min="12551" max="12551" width="10.140625" style="1" customWidth="1"/>
    <col min="12552" max="12552" width="15" style="1" customWidth="1"/>
    <col min="12553" max="12553" width="10.7109375" style="1" customWidth="1"/>
    <col min="12554" max="12554" width="11.140625" style="1" customWidth="1"/>
    <col min="12555" max="12555" width="7.42578125" style="1" customWidth="1"/>
    <col min="12556" max="12556" width="6.5703125" style="1" customWidth="1"/>
    <col min="12557" max="12558" width="9.28515625" style="1" customWidth="1"/>
    <col min="12559" max="12799" width="9.140625" style="1"/>
    <col min="12800" max="12800" width="11.7109375" style="1" customWidth="1"/>
    <col min="12801" max="12801" width="9" style="1" customWidth="1"/>
    <col min="12802" max="12802" width="13.28515625" style="1" customWidth="1"/>
    <col min="12803" max="12803" width="12.28515625" style="1" customWidth="1"/>
    <col min="12804" max="12804" width="12.42578125" style="1" customWidth="1"/>
    <col min="12805" max="12805" width="11.28515625" style="1" customWidth="1"/>
    <col min="12806" max="12806" width="16.85546875" style="1" customWidth="1"/>
    <col min="12807" max="12807" width="10.140625" style="1" customWidth="1"/>
    <col min="12808" max="12808" width="15" style="1" customWidth="1"/>
    <col min="12809" max="12809" width="10.7109375" style="1" customWidth="1"/>
    <col min="12810" max="12810" width="11.140625" style="1" customWidth="1"/>
    <col min="12811" max="12811" width="7.42578125" style="1" customWidth="1"/>
    <col min="12812" max="12812" width="6.5703125" style="1" customWidth="1"/>
    <col min="12813" max="12814" width="9.28515625" style="1" customWidth="1"/>
    <col min="12815" max="13055" width="9.140625" style="1"/>
    <col min="13056" max="13056" width="11.7109375" style="1" customWidth="1"/>
    <col min="13057" max="13057" width="9" style="1" customWidth="1"/>
    <col min="13058" max="13058" width="13.28515625" style="1" customWidth="1"/>
    <col min="13059" max="13059" width="12.28515625" style="1" customWidth="1"/>
    <col min="13060" max="13060" width="12.42578125" style="1" customWidth="1"/>
    <col min="13061" max="13061" width="11.28515625" style="1" customWidth="1"/>
    <col min="13062" max="13062" width="16.85546875" style="1" customWidth="1"/>
    <col min="13063" max="13063" width="10.140625" style="1" customWidth="1"/>
    <col min="13064" max="13064" width="15" style="1" customWidth="1"/>
    <col min="13065" max="13065" width="10.7109375" style="1" customWidth="1"/>
    <col min="13066" max="13066" width="11.140625" style="1" customWidth="1"/>
    <col min="13067" max="13067" width="7.42578125" style="1" customWidth="1"/>
    <col min="13068" max="13068" width="6.5703125" style="1" customWidth="1"/>
    <col min="13069" max="13070" width="9.28515625" style="1" customWidth="1"/>
    <col min="13071" max="13311" width="9.140625" style="1"/>
    <col min="13312" max="13312" width="11.7109375" style="1" customWidth="1"/>
    <col min="13313" max="13313" width="9" style="1" customWidth="1"/>
    <col min="13314" max="13314" width="13.28515625" style="1" customWidth="1"/>
    <col min="13315" max="13315" width="12.28515625" style="1" customWidth="1"/>
    <col min="13316" max="13316" width="12.42578125" style="1" customWidth="1"/>
    <col min="13317" max="13317" width="11.28515625" style="1" customWidth="1"/>
    <col min="13318" max="13318" width="16.85546875" style="1" customWidth="1"/>
    <col min="13319" max="13319" width="10.140625" style="1" customWidth="1"/>
    <col min="13320" max="13320" width="15" style="1" customWidth="1"/>
    <col min="13321" max="13321" width="10.7109375" style="1" customWidth="1"/>
    <col min="13322" max="13322" width="11.140625" style="1" customWidth="1"/>
    <col min="13323" max="13323" width="7.42578125" style="1" customWidth="1"/>
    <col min="13324" max="13324" width="6.5703125" style="1" customWidth="1"/>
    <col min="13325" max="13326" width="9.28515625" style="1" customWidth="1"/>
    <col min="13327" max="13567" width="9.140625" style="1"/>
    <col min="13568" max="13568" width="11.7109375" style="1" customWidth="1"/>
    <col min="13569" max="13569" width="9" style="1" customWidth="1"/>
    <col min="13570" max="13570" width="13.28515625" style="1" customWidth="1"/>
    <col min="13571" max="13571" width="12.28515625" style="1" customWidth="1"/>
    <col min="13572" max="13572" width="12.42578125" style="1" customWidth="1"/>
    <col min="13573" max="13573" width="11.28515625" style="1" customWidth="1"/>
    <col min="13574" max="13574" width="16.85546875" style="1" customWidth="1"/>
    <col min="13575" max="13575" width="10.140625" style="1" customWidth="1"/>
    <col min="13576" max="13576" width="15" style="1" customWidth="1"/>
    <col min="13577" max="13577" width="10.7109375" style="1" customWidth="1"/>
    <col min="13578" max="13578" width="11.140625" style="1" customWidth="1"/>
    <col min="13579" max="13579" width="7.42578125" style="1" customWidth="1"/>
    <col min="13580" max="13580" width="6.5703125" style="1" customWidth="1"/>
    <col min="13581" max="13582" width="9.28515625" style="1" customWidth="1"/>
    <col min="13583" max="13823" width="9.140625" style="1"/>
    <col min="13824" max="13824" width="11.7109375" style="1" customWidth="1"/>
    <col min="13825" max="13825" width="9" style="1" customWidth="1"/>
    <col min="13826" max="13826" width="13.28515625" style="1" customWidth="1"/>
    <col min="13827" max="13827" width="12.28515625" style="1" customWidth="1"/>
    <col min="13828" max="13828" width="12.42578125" style="1" customWidth="1"/>
    <col min="13829" max="13829" width="11.28515625" style="1" customWidth="1"/>
    <col min="13830" max="13830" width="16.85546875" style="1" customWidth="1"/>
    <col min="13831" max="13831" width="10.140625" style="1" customWidth="1"/>
    <col min="13832" max="13832" width="15" style="1" customWidth="1"/>
    <col min="13833" max="13833" width="10.7109375" style="1" customWidth="1"/>
    <col min="13834" max="13834" width="11.140625" style="1" customWidth="1"/>
    <col min="13835" max="13835" width="7.42578125" style="1" customWidth="1"/>
    <col min="13836" max="13836" width="6.5703125" style="1" customWidth="1"/>
    <col min="13837" max="13838" width="9.28515625" style="1" customWidth="1"/>
    <col min="13839" max="14079" width="9.140625" style="1"/>
    <col min="14080" max="14080" width="11.7109375" style="1" customWidth="1"/>
    <col min="14081" max="14081" width="9" style="1" customWidth="1"/>
    <col min="14082" max="14082" width="13.28515625" style="1" customWidth="1"/>
    <col min="14083" max="14083" width="12.28515625" style="1" customWidth="1"/>
    <col min="14084" max="14084" width="12.42578125" style="1" customWidth="1"/>
    <col min="14085" max="14085" width="11.28515625" style="1" customWidth="1"/>
    <col min="14086" max="14086" width="16.85546875" style="1" customWidth="1"/>
    <col min="14087" max="14087" width="10.140625" style="1" customWidth="1"/>
    <col min="14088" max="14088" width="15" style="1" customWidth="1"/>
    <col min="14089" max="14089" width="10.7109375" style="1" customWidth="1"/>
    <col min="14090" max="14090" width="11.140625" style="1" customWidth="1"/>
    <col min="14091" max="14091" width="7.42578125" style="1" customWidth="1"/>
    <col min="14092" max="14092" width="6.5703125" style="1" customWidth="1"/>
    <col min="14093" max="14094" width="9.28515625" style="1" customWidth="1"/>
    <col min="14095" max="14335" width="9.140625" style="1"/>
    <col min="14336" max="14336" width="11.7109375" style="1" customWidth="1"/>
    <col min="14337" max="14337" width="9" style="1" customWidth="1"/>
    <col min="14338" max="14338" width="13.28515625" style="1" customWidth="1"/>
    <col min="14339" max="14339" width="12.28515625" style="1" customWidth="1"/>
    <col min="14340" max="14340" width="12.42578125" style="1" customWidth="1"/>
    <col min="14341" max="14341" width="11.28515625" style="1" customWidth="1"/>
    <col min="14342" max="14342" width="16.85546875" style="1" customWidth="1"/>
    <col min="14343" max="14343" width="10.140625" style="1" customWidth="1"/>
    <col min="14344" max="14344" width="15" style="1" customWidth="1"/>
    <col min="14345" max="14345" width="10.7109375" style="1" customWidth="1"/>
    <col min="14346" max="14346" width="11.140625" style="1" customWidth="1"/>
    <col min="14347" max="14347" width="7.42578125" style="1" customWidth="1"/>
    <col min="14348" max="14348" width="6.5703125" style="1" customWidth="1"/>
    <col min="14349" max="14350" width="9.28515625" style="1" customWidth="1"/>
    <col min="14351" max="14591" width="9.140625" style="1"/>
    <col min="14592" max="14592" width="11.7109375" style="1" customWidth="1"/>
    <col min="14593" max="14593" width="9" style="1" customWidth="1"/>
    <col min="14594" max="14594" width="13.28515625" style="1" customWidth="1"/>
    <col min="14595" max="14595" width="12.28515625" style="1" customWidth="1"/>
    <col min="14596" max="14596" width="12.42578125" style="1" customWidth="1"/>
    <col min="14597" max="14597" width="11.28515625" style="1" customWidth="1"/>
    <col min="14598" max="14598" width="16.85546875" style="1" customWidth="1"/>
    <col min="14599" max="14599" width="10.140625" style="1" customWidth="1"/>
    <col min="14600" max="14600" width="15" style="1" customWidth="1"/>
    <col min="14601" max="14601" width="10.7109375" style="1" customWidth="1"/>
    <col min="14602" max="14602" width="11.140625" style="1" customWidth="1"/>
    <col min="14603" max="14603" width="7.42578125" style="1" customWidth="1"/>
    <col min="14604" max="14604" width="6.5703125" style="1" customWidth="1"/>
    <col min="14605" max="14606" width="9.28515625" style="1" customWidth="1"/>
    <col min="14607" max="14847" width="9.140625" style="1"/>
    <col min="14848" max="14848" width="11.7109375" style="1" customWidth="1"/>
    <col min="14849" max="14849" width="9" style="1" customWidth="1"/>
    <col min="14850" max="14850" width="13.28515625" style="1" customWidth="1"/>
    <col min="14851" max="14851" width="12.28515625" style="1" customWidth="1"/>
    <col min="14852" max="14852" width="12.42578125" style="1" customWidth="1"/>
    <col min="14853" max="14853" width="11.28515625" style="1" customWidth="1"/>
    <col min="14854" max="14854" width="16.85546875" style="1" customWidth="1"/>
    <col min="14855" max="14855" width="10.140625" style="1" customWidth="1"/>
    <col min="14856" max="14856" width="15" style="1" customWidth="1"/>
    <col min="14857" max="14857" width="10.7109375" style="1" customWidth="1"/>
    <col min="14858" max="14858" width="11.140625" style="1" customWidth="1"/>
    <col min="14859" max="14859" width="7.42578125" style="1" customWidth="1"/>
    <col min="14860" max="14860" width="6.5703125" style="1" customWidth="1"/>
    <col min="14861" max="14862" width="9.28515625" style="1" customWidth="1"/>
    <col min="14863" max="15103" width="9.140625" style="1"/>
    <col min="15104" max="15104" width="11.7109375" style="1" customWidth="1"/>
    <col min="15105" max="15105" width="9" style="1" customWidth="1"/>
    <col min="15106" max="15106" width="13.28515625" style="1" customWidth="1"/>
    <col min="15107" max="15107" width="12.28515625" style="1" customWidth="1"/>
    <col min="15108" max="15108" width="12.42578125" style="1" customWidth="1"/>
    <col min="15109" max="15109" width="11.28515625" style="1" customWidth="1"/>
    <col min="15110" max="15110" width="16.85546875" style="1" customWidth="1"/>
    <col min="15111" max="15111" width="10.140625" style="1" customWidth="1"/>
    <col min="15112" max="15112" width="15" style="1" customWidth="1"/>
    <col min="15113" max="15113" width="10.7109375" style="1" customWidth="1"/>
    <col min="15114" max="15114" width="11.140625" style="1" customWidth="1"/>
    <col min="15115" max="15115" width="7.42578125" style="1" customWidth="1"/>
    <col min="15116" max="15116" width="6.5703125" style="1" customWidth="1"/>
    <col min="15117" max="15118" width="9.28515625" style="1" customWidth="1"/>
    <col min="15119" max="15359" width="9.140625" style="1"/>
    <col min="15360" max="15360" width="11.7109375" style="1" customWidth="1"/>
    <col min="15361" max="15361" width="9" style="1" customWidth="1"/>
    <col min="15362" max="15362" width="13.28515625" style="1" customWidth="1"/>
    <col min="15363" max="15363" width="12.28515625" style="1" customWidth="1"/>
    <col min="15364" max="15364" width="12.42578125" style="1" customWidth="1"/>
    <col min="15365" max="15365" width="11.28515625" style="1" customWidth="1"/>
    <col min="15366" max="15366" width="16.85546875" style="1" customWidth="1"/>
    <col min="15367" max="15367" width="10.140625" style="1" customWidth="1"/>
    <col min="15368" max="15368" width="15" style="1" customWidth="1"/>
    <col min="15369" max="15369" width="10.7109375" style="1" customWidth="1"/>
    <col min="15370" max="15370" width="11.140625" style="1" customWidth="1"/>
    <col min="15371" max="15371" width="7.42578125" style="1" customWidth="1"/>
    <col min="15372" max="15372" width="6.5703125" style="1" customWidth="1"/>
    <col min="15373" max="15374" width="9.28515625" style="1" customWidth="1"/>
    <col min="15375" max="15615" width="9.140625" style="1"/>
    <col min="15616" max="15616" width="11.7109375" style="1" customWidth="1"/>
    <col min="15617" max="15617" width="9" style="1" customWidth="1"/>
    <col min="15618" max="15618" width="13.28515625" style="1" customWidth="1"/>
    <col min="15619" max="15619" width="12.28515625" style="1" customWidth="1"/>
    <col min="15620" max="15620" width="12.42578125" style="1" customWidth="1"/>
    <col min="15621" max="15621" width="11.28515625" style="1" customWidth="1"/>
    <col min="15622" max="15622" width="16.85546875" style="1" customWidth="1"/>
    <col min="15623" max="15623" width="10.140625" style="1" customWidth="1"/>
    <col min="15624" max="15624" width="15" style="1" customWidth="1"/>
    <col min="15625" max="15625" width="10.7109375" style="1" customWidth="1"/>
    <col min="15626" max="15626" width="11.140625" style="1" customWidth="1"/>
    <col min="15627" max="15627" width="7.42578125" style="1" customWidth="1"/>
    <col min="15628" max="15628" width="6.5703125" style="1" customWidth="1"/>
    <col min="15629" max="15630" width="9.28515625" style="1" customWidth="1"/>
    <col min="15631" max="15871" width="9.140625" style="1"/>
    <col min="15872" max="15872" width="11.7109375" style="1" customWidth="1"/>
    <col min="15873" max="15873" width="9" style="1" customWidth="1"/>
    <col min="15874" max="15874" width="13.28515625" style="1" customWidth="1"/>
    <col min="15875" max="15875" width="12.28515625" style="1" customWidth="1"/>
    <col min="15876" max="15876" width="12.42578125" style="1" customWidth="1"/>
    <col min="15877" max="15877" width="11.28515625" style="1" customWidth="1"/>
    <col min="15878" max="15878" width="16.85546875" style="1" customWidth="1"/>
    <col min="15879" max="15879" width="10.140625" style="1" customWidth="1"/>
    <col min="15880" max="15880" width="15" style="1" customWidth="1"/>
    <col min="15881" max="15881" width="10.7109375" style="1" customWidth="1"/>
    <col min="15882" max="15882" width="11.140625" style="1" customWidth="1"/>
    <col min="15883" max="15883" width="7.42578125" style="1" customWidth="1"/>
    <col min="15884" max="15884" width="6.5703125" style="1" customWidth="1"/>
    <col min="15885" max="15886" width="9.28515625" style="1" customWidth="1"/>
    <col min="15887" max="16127" width="9.140625" style="1"/>
    <col min="16128" max="16128" width="11.7109375" style="1" customWidth="1"/>
    <col min="16129" max="16129" width="9" style="1" customWidth="1"/>
    <col min="16130" max="16130" width="13.28515625" style="1" customWidth="1"/>
    <col min="16131" max="16131" width="12.28515625" style="1" customWidth="1"/>
    <col min="16132" max="16132" width="12.42578125" style="1" customWidth="1"/>
    <col min="16133" max="16133" width="11.28515625" style="1" customWidth="1"/>
    <col min="16134" max="16134" width="16.85546875" style="1" customWidth="1"/>
    <col min="16135" max="16135" width="10.140625" style="1" customWidth="1"/>
    <col min="16136" max="16136" width="15" style="1" customWidth="1"/>
    <col min="16137" max="16137" width="10.7109375" style="1" customWidth="1"/>
    <col min="16138" max="16138" width="11.140625" style="1" customWidth="1"/>
    <col min="16139" max="16139" width="7.42578125" style="1" customWidth="1"/>
    <col min="16140" max="16140" width="6.5703125" style="1" customWidth="1"/>
    <col min="16141" max="16142" width="9.28515625" style="1" customWidth="1"/>
    <col min="16143" max="16384" width="9.140625" style="1"/>
  </cols>
  <sheetData>
    <row r="1" spans="1:9" ht="13.5" x14ac:dyDescent="0.2">
      <c r="A1" s="220" t="s">
        <v>117</v>
      </c>
      <c r="B1" s="220"/>
      <c r="C1" s="220"/>
      <c r="D1" s="220"/>
      <c r="E1" s="220"/>
      <c r="F1" s="220"/>
      <c r="G1" s="220"/>
      <c r="H1" s="220"/>
      <c r="I1" s="221"/>
    </row>
    <row r="2" spans="1:9" ht="13.5" x14ac:dyDescent="0.2">
      <c r="A2" s="222"/>
      <c r="B2" s="222"/>
      <c r="C2" s="222"/>
      <c r="D2" s="222"/>
      <c r="E2" s="222"/>
      <c r="F2" s="222"/>
      <c r="G2" s="222"/>
      <c r="H2" s="222"/>
      <c r="I2" s="223"/>
    </row>
    <row r="3" spans="1:9" ht="13.5" x14ac:dyDescent="0.2">
      <c r="A3" s="224" t="s">
        <v>164</v>
      </c>
      <c r="B3" s="224"/>
      <c r="C3" s="224"/>
      <c r="D3" s="224"/>
      <c r="E3" s="224"/>
      <c r="F3" s="224"/>
      <c r="G3" s="224"/>
      <c r="H3" s="224"/>
      <c r="I3" s="225"/>
    </row>
    <row r="4" spans="1:9" ht="12.75" x14ac:dyDescent="0.2">
      <c r="A4" s="170"/>
      <c r="B4" s="170"/>
      <c r="C4" s="170"/>
      <c r="D4" s="170"/>
      <c r="E4" s="170"/>
      <c r="F4" s="170"/>
      <c r="G4" s="170"/>
      <c r="H4" s="170"/>
      <c r="I4" s="170"/>
    </row>
    <row r="5" spans="1:9" ht="12.75" x14ac:dyDescent="0.2">
      <c r="A5" s="206" t="s">
        <v>0</v>
      </c>
      <c r="B5" s="206"/>
      <c r="C5" s="206"/>
      <c r="D5" s="206"/>
      <c r="E5" s="206"/>
      <c r="F5" s="206"/>
      <c r="G5" s="206"/>
      <c r="H5" s="206"/>
      <c r="I5" s="206"/>
    </row>
    <row r="6" spans="1:9" ht="12.75" x14ac:dyDescent="0.2">
      <c r="A6" s="2" t="s">
        <v>1</v>
      </c>
      <c r="B6" s="170" t="s">
        <v>2</v>
      </c>
      <c r="C6" s="170"/>
      <c r="D6" s="170"/>
      <c r="E6" s="170"/>
      <c r="F6" s="170"/>
      <c r="G6" s="170"/>
      <c r="H6" s="242"/>
      <c r="I6" s="242"/>
    </row>
    <row r="7" spans="1:9" ht="12.75" x14ac:dyDescent="0.2">
      <c r="A7" s="2" t="s">
        <v>3</v>
      </c>
      <c r="B7" s="170" t="s">
        <v>4</v>
      </c>
      <c r="C7" s="170"/>
      <c r="D7" s="170"/>
      <c r="E7" s="170"/>
      <c r="F7" s="170"/>
      <c r="G7" s="170"/>
      <c r="H7" s="233"/>
      <c r="I7" s="233"/>
    </row>
    <row r="8" spans="1:9" ht="12.75" x14ac:dyDescent="0.2">
      <c r="A8" s="2" t="s">
        <v>5</v>
      </c>
      <c r="B8" s="170" t="s">
        <v>6</v>
      </c>
      <c r="C8" s="170"/>
      <c r="D8" s="170"/>
      <c r="E8" s="170"/>
      <c r="F8" s="170"/>
      <c r="G8" s="170"/>
      <c r="H8" s="233"/>
      <c r="I8" s="233"/>
    </row>
    <row r="9" spans="1:9" ht="12.75" x14ac:dyDescent="0.2">
      <c r="A9" s="2" t="s">
        <v>7</v>
      </c>
      <c r="B9" s="170" t="s">
        <v>8</v>
      </c>
      <c r="C9" s="170"/>
      <c r="D9" s="170"/>
      <c r="E9" s="170"/>
      <c r="F9" s="170"/>
      <c r="G9" s="170"/>
      <c r="H9" s="233">
        <v>12</v>
      </c>
      <c r="I9" s="233"/>
    </row>
    <row r="10" spans="1:9" ht="12.75" x14ac:dyDescent="0.2">
      <c r="A10" s="234" t="s">
        <v>9</v>
      </c>
      <c r="B10" s="234"/>
      <c r="C10" s="234"/>
      <c r="D10" s="234"/>
      <c r="E10" s="234"/>
      <c r="F10" s="234"/>
      <c r="G10" s="234"/>
      <c r="H10" s="234"/>
      <c r="I10" s="234"/>
    </row>
    <row r="11" spans="1:9" ht="12.75" x14ac:dyDescent="0.2">
      <c r="A11" s="143" t="s">
        <v>10</v>
      </c>
      <c r="B11" s="143"/>
      <c r="C11" s="143"/>
      <c r="D11" s="143"/>
      <c r="E11" s="143"/>
      <c r="F11" s="206" t="s">
        <v>11</v>
      </c>
      <c r="G11" s="206"/>
      <c r="H11" s="235" t="s">
        <v>12</v>
      </c>
      <c r="I11" s="235"/>
    </row>
    <row r="12" spans="1:9" ht="12.75" x14ac:dyDescent="0.2">
      <c r="A12" s="226" t="s">
        <v>119</v>
      </c>
      <c r="B12" s="227"/>
      <c r="C12" s="227"/>
      <c r="D12" s="227"/>
      <c r="E12" s="228"/>
      <c r="F12" s="229" t="s">
        <v>181</v>
      </c>
      <c r="G12" s="229"/>
      <c r="H12" s="230">
        <v>1</v>
      </c>
      <c r="I12" s="230"/>
    </row>
    <row r="13" spans="1:9" ht="12.75" x14ac:dyDescent="0.2">
      <c r="A13" s="231"/>
      <c r="B13" s="231"/>
      <c r="C13" s="231"/>
      <c r="D13" s="231"/>
      <c r="E13" s="231"/>
      <c r="F13" s="231"/>
      <c r="G13" s="231"/>
      <c r="H13" s="231" t="e">
        <f>SUM(#REF!)</f>
        <v>#REF!</v>
      </c>
      <c r="I13" s="231" t="e">
        <f>SUM(#REF!)</f>
        <v>#REF!</v>
      </c>
    </row>
    <row r="14" spans="1:9" x14ac:dyDescent="0.2">
      <c r="A14" s="232" t="s">
        <v>13</v>
      </c>
      <c r="B14" s="232"/>
      <c r="C14" s="232"/>
      <c r="D14" s="232"/>
      <c r="E14" s="232"/>
      <c r="F14" s="232"/>
      <c r="G14" s="232"/>
      <c r="H14" s="232" t="e">
        <f>SUM(#REF!)</f>
        <v>#REF!</v>
      </c>
      <c r="I14" s="232" t="e">
        <f>SUM(#REF!)</f>
        <v>#REF!</v>
      </c>
    </row>
    <row r="15" spans="1:9" ht="12.75" x14ac:dyDescent="0.2">
      <c r="A15" s="231"/>
      <c r="B15" s="231"/>
      <c r="C15" s="231"/>
      <c r="D15" s="231"/>
      <c r="E15" s="231"/>
      <c r="F15" s="231"/>
      <c r="G15" s="231"/>
      <c r="H15" s="231" t="e">
        <f>SUM(#REF!)</f>
        <v>#REF!</v>
      </c>
      <c r="I15" s="231" t="e">
        <f>SUM(#REF!)</f>
        <v>#REF!</v>
      </c>
    </row>
    <row r="16" spans="1:9" ht="12.75" x14ac:dyDescent="0.2">
      <c r="A16" s="206" t="s">
        <v>14</v>
      </c>
      <c r="B16" s="206"/>
      <c r="C16" s="206"/>
      <c r="D16" s="206"/>
      <c r="E16" s="206"/>
      <c r="F16" s="206"/>
      <c r="G16" s="206"/>
      <c r="H16" s="206"/>
      <c r="I16" s="206"/>
    </row>
    <row r="17" spans="1:14" ht="12.75" x14ac:dyDescent="0.2">
      <c r="A17" s="2">
        <v>1</v>
      </c>
      <c r="B17" s="240" t="s">
        <v>15</v>
      </c>
      <c r="C17" s="240"/>
      <c r="D17" s="240"/>
      <c r="E17" s="240"/>
      <c r="F17" s="240"/>
      <c r="G17" s="240"/>
      <c r="H17" s="239" t="s">
        <v>120</v>
      </c>
      <c r="I17" s="239"/>
    </row>
    <row r="18" spans="1:14" ht="12.75" x14ac:dyDescent="0.2">
      <c r="A18" s="2">
        <v>2</v>
      </c>
      <c r="B18" s="240" t="s">
        <v>16</v>
      </c>
      <c r="C18" s="240"/>
      <c r="D18" s="240"/>
      <c r="E18" s="240"/>
      <c r="F18" s="240"/>
      <c r="G18" s="240"/>
      <c r="H18" s="239">
        <v>1024.96</v>
      </c>
      <c r="I18" s="239"/>
    </row>
    <row r="19" spans="1:14" ht="12.75" x14ac:dyDescent="0.2">
      <c r="A19" s="2">
        <v>3</v>
      </c>
      <c r="B19" s="240" t="s">
        <v>17</v>
      </c>
      <c r="C19" s="240"/>
      <c r="D19" s="240"/>
      <c r="E19" s="240"/>
      <c r="F19" s="240"/>
      <c r="G19" s="240"/>
      <c r="H19" s="241" t="s">
        <v>142</v>
      </c>
      <c r="I19" s="241"/>
    </row>
    <row r="20" spans="1:14" ht="12.75" x14ac:dyDescent="0.2">
      <c r="A20" s="2">
        <v>4</v>
      </c>
      <c r="B20" s="240" t="s">
        <v>18</v>
      </c>
      <c r="C20" s="240"/>
      <c r="D20" s="240"/>
      <c r="E20" s="240"/>
      <c r="F20" s="240"/>
      <c r="G20" s="240"/>
      <c r="H20" s="247"/>
      <c r="I20" s="247"/>
    </row>
    <row r="21" spans="1:14" x14ac:dyDescent="0.2">
      <c r="A21" s="248"/>
      <c r="B21" s="248"/>
      <c r="C21" s="248"/>
      <c r="D21" s="248"/>
      <c r="E21" s="248"/>
      <c r="F21" s="248"/>
      <c r="G21" s="248"/>
      <c r="H21" s="248"/>
      <c r="I21" s="248"/>
      <c r="M21" s="3"/>
      <c r="N21" s="4"/>
    </row>
    <row r="22" spans="1:14" x14ac:dyDescent="0.2">
      <c r="A22" s="245" t="s">
        <v>19</v>
      </c>
      <c r="B22" s="245"/>
      <c r="C22" s="245"/>
      <c r="D22" s="245"/>
      <c r="E22" s="245"/>
      <c r="F22" s="245"/>
      <c r="G22" s="245"/>
      <c r="H22" s="245"/>
      <c r="I22" s="245"/>
      <c r="M22" s="3"/>
      <c r="N22" s="4"/>
    </row>
    <row r="23" spans="1:14" ht="12.75" x14ac:dyDescent="0.25">
      <c r="A23" s="246"/>
      <c r="B23" s="246"/>
      <c r="C23" s="246"/>
      <c r="D23" s="246"/>
      <c r="E23" s="246"/>
      <c r="F23" s="246"/>
      <c r="G23" s="246"/>
      <c r="H23" s="246"/>
      <c r="I23" s="246"/>
      <c r="J23" s="4"/>
    </row>
    <row r="24" spans="1:14" ht="12.75" x14ac:dyDescent="0.2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14" ht="12.75" x14ac:dyDescent="0.2">
      <c r="A25" s="5">
        <v>1</v>
      </c>
      <c r="B25" s="243" t="s">
        <v>21</v>
      </c>
      <c r="C25" s="243"/>
      <c r="D25" s="243"/>
      <c r="E25" s="243"/>
      <c r="F25" s="243"/>
      <c r="G25" s="243"/>
      <c r="H25" s="6" t="s">
        <v>22</v>
      </c>
      <c r="I25" s="75" t="s">
        <v>23</v>
      </c>
    </row>
    <row r="26" spans="1:14" ht="21" customHeight="1" x14ac:dyDescent="0.2">
      <c r="A26" s="2" t="s">
        <v>1</v>
      </c>
      <c r="B26" s="244" t="s">
        <v>130</v>
      </c>
      <c r="C26" s="244"/>
      <c r="D26" s="244"/>
      <c r="E26" s="244"/>
      <c r="F26" s="244"/>
      <c r="G26" s="244"/>
      <c r="H26" s="244"/>
      <c r="I26" s="7">
        <v>1024.96</v>
      </c>
    </row>
    <row r="27" spans="1:14" ht="40.5" customHeight="1" x14ac:dyDescent="0.2">
      <c r="A27" s="112" t="s">
        <v>3</v>
      </c>
      <c r="B27" s="271" t="s">
        <v>132</v>
      </c>
      <c r="C27" s="209"/>
      <c r="D27" s="209"/>
      <c r="E27" s="209"/>
      <c r="F27" s="209"/>
      <c r="G27" s="209"/>
      <c r="H27" s="117"/>
      <c r="I27" s="7">
        <f>8*9.32</f>
        <v>74.56</v>
      </c>
    </row>
    <row r="28" spans="1:14" ht="24" customHeight="1" x14ac:dyDescent="0.2">
      <c r="A28" s="2" t="s">
        <v>5</v>
      </c>
      <c r="B28" s="216" t="s">
        <v>183</v>
      </c>
      <c r="C28" s="216"/>
      <c r="D28" s="216"/>
      <c r="E28" s="216"/>
      <c r="F28" s="216"/>
      <c r="G28" s="216"/>
      <c r="H28" s="58"/>
      <c r="I28" s="7">
        <f>6.99*15</f>
        <v>104.85000000000001</v>
      </c>
    </row>
    <row r="29" spans="1:14" ht="24" customHeight="1" x14ac:dyDescent="0.2">
      <c r="A29" s="2" t="s">
        <v>7</v>
      </c>
      <c r="B29" s="217" t="s">
        <v>182</v>
      </c>
      <c r="C29" s="217"/>
      <c r="D29" s="217"/>
      <c r="E29" s="217"/>
      <c r="F29" s="217"/>
      <c r="G29" s="217"/>
      <c r="H29" s="58"/>
      <c r="I29" s="7">
        <f>(I27+I28)*20%</f>
        <v>35.882000000000005</v>
      </c>
    </row>
    <row r="30" spans="1:14" ht="19.5" customHeight="1" x14ac:dyDescent="0.2">
      <c r="A30" s="2" t="s">
        <v>31</v>
      </c>
      <c r="B30" s="129" t="s">
        <v>118</v>
      </c>
      <c r="C30" s="130"/>
      <c r="D30" s="130"/>
      <c r="E30" s="130"/>
      <c r="F30" s="130"/>
      <c r="G30" s="130"/>
      <c r="H30" s="58"/>
      <c r="I30" s="7"/>
    </row>
    <row r="31" spans="1:14" ht="19.5" customHeight="1" x14ac:dyDescent="0.2">
      <c r="A31" s="2"/>
      <c r="B31" s="226" t="s">
        <v>121</v>
      </c>
      <c r="C31" s="227"/>
      <c r="D31" s="227"/>
      <c r="E31" s="227"/>
      <c r="F31" s="227"/>
      <c r="G31" s="227"/>
      <c r="H31" s="70"/>
      <c r="I31" s="7">
        <f>SUM(I26:I30)</f>
        <v>1240.252</v>
      </c>
    </row>
    <row r="32" spans="1:14" ht="19.5" customHeight="1" x14ac:dyDescent="0.2">
      <c r="A32" s="2" t="s">
        <v>33</v>
      </c>
      <c r="B32" s="129" t="s">
        <v>133</v>
      </c>
      <c r="C32" s="130"/>
      <c r="D32" s="130"/>
      <c r="E32" s="130"/>
      <c r="F32" s="130"/>
      <c r="G32" s="130"/>
      <c r="H32" s="71">
        <v>0.3</v>
      </c>
      <c r="I32" s="69">
        <f>I31*H32</f>
        <v>372.07559999999995</v>
      </c>
    </row>
    <row r="33" spans="1:255" ht="12.75" x14ac:dyDescent="0.2">
      <c r="A33" s="2"/>
      <c r="B33" s="129"/>
      <c r="C33" s="130"/>
      <c r="D33" s="130"/>
      <c r="E33" s="130"/>
      <c r="F33" s="130"/>
      <c r="G33" s="130"/>
      <c r="H33" s="212"/>
      <c r="I33" s="7"/>
      <c r="J33" s="60"/>
      <c r="K33" s="9"/>
    </row>
    <row r="34" spans="1:255" ht="12.75" x14ac:dyDescent="0.2">
      <c r="A34" s="268" t="s">
        <v>25</v>
      </c>
      <c r="B34" s="268"/>
      <c r="C34" s="268"/>
      <c r="D34" s="268"/>
      <c r="E34" s="268"/>
      <c r="F34" s="268"/>
      <c r="G34" s="268"/>
      <c r="H34" s="268"/>
      <c r="I34" s="7">
        <f>SUM(I31:I32)</f>
        <v>1612.3275999999998</v>
      </c>
      <c r="J34" s="8"/>
      <c r="K34" s="9"/>
    </row>
    <row r="35" spans="1:255" ht="12.75" x14ac:dyDescent="0.2">
      <c r="A35" s="261" t="s">
        <v>26</v>
      </c>
      <c r="B35" s="261"/>
      <c r="C35" s="261"/>
      <c r="D35" s="261"/>
      <c r="E35" s="261"/>
      <c r="F35" s="261"/>
      <c r="G35" s="261"/>
      <c r="H35" s="261"/>
      <c r="I35" s="261"/>
      <c r="J35" s="8"/>
      <c r="K35" s="9"/>
    </row>
    <row r="36" spans="1:255" ht="12.75" x14ac:dyDescent="0.2">
      <c r="A36" s="90">
        <v>2</v>
      </c>
      <c r="B36" s="206" t="s">
        <v>188</v>
      </c>
      <c r="C36" s="206"/>
      <c r="D36" s="206"/>
      <c r="E36" s="206"/>
      <c r="F36" s="206"/>
      <c r="G36" s="206"/>
      <c r="H36" s="206"/>
      <c r="I36" s="87" t="s">
        <v>27</v>
      </c>
      <c r="J36" s="8"/>
      <c r="K36" s="9"/>
    </row>
    <row r="37" spans="1:255" s="89" customFormat="1" ht="13.5" x14ac:dyDescent="0.25">
      <c r="A37" s="88" t="s">
        <v>1</v>
      </c>
      <c r="B37" s="129" t="s">
        <v>131</v>
      </c>
      <c r="C37" s="129"/>
      <c r="D37" s="129"/>
      <c r="E37" s="129"/>
      <c r="F37" s="129"/>
      <c r="G37" s="129"/>
      <c r="H37" s="129"/>
      <c r="I37" s="22">
        <f>H39-H38</f>
        <v>28.502400000000002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07"/>
      <c r="BU37" s="207"/>
      <c r="BV37" s="207"/>
      <c r="BW37" s="207"/>
      <c r="BX37" s="207"/>
      <c r="BY37" s="207"/>
      <c r="BZ37" s="207"/>
      <c r="CA37" s="207"/>
      <c r="CB37" s="207"/>
      <c r="CC37" s="207"/>
      <c r="CD37" s="207"/>
      <c r="CE37" s="207"/>
      <c r="CF37" s="207"/>
      <c r="CG37" s="207"/>
      <c r="CH37" s="207"/>
      <c r="CI37" s="207"/>
      <c r="CJ37" s="207"/>
      <c r="CK37" s="207"/>
      <c r="CL37" s="207"/>
      <c r="CM37" s="207"/>
      <c r="CN37" s="207"/>
      <c r="CO37" s="207"/>
      <c r="CP37" s="207"/>
      <c r="CQ37" s="207"/>
      <c r="CR37" s="207"/>
      <c r="CS37" s="207"/>
      <c r="CT37" s="207"/>
      <c r="CU37" s="207"/>
      <c r="CV37" s="207"/>
      <c r="CW37" s="207"/>
      <c r="CX37" s="207"/>
      <c r="CY37" s="207"/>
      <c r="CZ37" s="207"/>
      <c r="DA37" s="207"/>
      <c r="DB37" s="207"/>
      <c r="DC37" s="207"/>
      <c r="DD37" s="207"/>
      <c r="DE37" s="207"/>
      <c r="DF37" s="207"/>
      <c r="DG37" s="207"/>
      <c r="DH37" s="207"/>
      <c r="DI37" s="207"/>
      <c r="DJ37" s="207"/>
      <c r="DK37" s="207"/>
      <c r="DL37" s="207"/>
      <c r="DM37" s="207"/>
      <c r="DN37" s="207"/>
      <c r="DO37" s="207"/>
      <c r="DP37" s="207"/>
      <c r="DQ37" s="207"/>
      <c r="DR37" s="207"/>
      <c r="DS37" s="207"/>
      <c r="DT37" s="207"/>
      <c r="DU37" s="207"/>
      <c r="DV37" s="207"/>
      <c r="DW37" s="207"/>
      <c r="DX37" s="207"/>
      <c r="DY37" s="207"/>
      <c r="DZ37" s="207"/>
      <c r="EA37" s="207"/>
      <c r="EB37" s="207"/>
      <c r="EC37" s="207"/>
      <c r="ED37" s="207"/>
      <c r="EE37" s="207"/>
      <c r="EF37" s="207"/>
      <c r="EG37" s="207"/>
      <c r="EH37" s="207"/>
      <c r="EI37" s="207"/>
      <c r="EJ37" s="207"/>
      <c r="EK37" s="207"/>
      <c r="EL37" s="207"/>
      <c r="EM37" s="207"/>
      <c r="EN37" s="207"/>
      <c r="EO37" s="207"/>
      <c r="EP37" s="207"/>
      <c r="EQ37" s="207"/>
      <c r="ER37" s="207"/>
      <c r="ES37" s="207"/>
      <c r="ET37" s="207"/>
      <c r="EU37" s="207"/>
      <c r="EV37" s="207"/>
      <c r="EW37" s="207"/>
      <c r="EX37" s="207"/>
      <c r="EY37" s="207"/>
      <c r="EZ37" s="207"/>
      <c r="FA37" s="207"/>
      <c r="FB37" s="207"/>
      <c r="FC37" s="207"/>
      <c r="FD37" s="207"/>
      <c r="FE37" s="207"/>
      <c r="FF37" s="207"/>
      <c r="FG37" s="207"/>
      <c r="FH37" s="207"/>
      <c r="FI37" s="207"/>
      <c r="FJ37" s="207"/>
      <c r="FK37" s="207"/>
      <c r="FL37" s="207"/>
      <c r="FM37" s="207"/>
      <c r="FN37" s="207"/>
      <c r="FO37" s="207"/>
      <c r="FP37" s="207"/>
      <c r="FQ37" s="207"/>
      <c r="FR37" s="207"/>
      <c r="FS37" s="207"/>
      <c r="FT37" s="207"/>
      <c r="FU37" s="207"/>
      <c r="FV37" s="207"/>
      <c r="FW37" s="207"/>
      <c r="FX37" s="207"/>
      <c r="FY37" s="207"/>
      <c r="FZ37" s="207"/>
      <c r="GA37" s="207"/>
      <c r="GB37" s="207"/>
      <c r="GC37" s="207"/>
      <c r="GD37" s="207"/>
      <c r="GE37" s="207"/>
      <c r="GF37" s="207"/>
      <c r="GG37" s="207"/>
      <c r="GH37" s="207"/>
      <c r="GI37" s="207"/>
      <c r="GJ37" s="207"/>
      <c r="GK37" s="207"/>
      <c r="GL37" s="207"/>
      <c r="GM37" s="207"/>
      <c r="GN37" s="207"/>
      <c r="GO37" s="207"/>
      <c r="GP37" s="207"/>
      <c r="GQ37" s="207"/>
      <c r="GR37" s="207"/>
      <c r="GS37" s="207"/>
      <c r="GT37" s="207"/>
      <c r="GU37" s="207"/>
      <c r="GV37" s="207"/>
      <c r="GW37" s="207"/>
      <c r="GX37" s="207"/>
      <c r="GY37" s="207"/>
      <c r="GZ37" s="207"/>
      <c r="HA37" s="207"/>
      <c r="HB37" s="207"/>
      <c r="HC37" s="207"/>
      <c r="HD37" s="207"/>
      <c r="HE37" s="207"/>
      <c r="HF37" s="207"/>
      <c r="HG37" s="207"/>
      <c r="HH37" s="207"/>
      <c r="HI37" s="207"/>
      <c r="HJ37" s="207"/>
      <c r="HK37" s="207"/>
      <c r="HL37" s="207"/>
      <c r="HM37" s="207"/>
      <c r="HN37" s="207"/>
      <c r="HO37" s="207"/>
      <c r="HP37" s="207"/>
      <c r="HQ37" s="207"/>
      <c r="HR37" s="207"/>
      <c r="HS37" s="207"/>
      <c r="HT37" s="207"/>
      <c r="HU37" s="207"/>
      <c r="HV37" s="207"/>
      <c r="HW37" s="207"/>
      <c r="HX37" s="207"/>
      <c r="HY37" s="207"/>
      <c r="HZ37" s="207"/>
      <c r="IA37" s="207"/>
      <c r="IB37" s="207"/>
      <c r="IC37" s="207"/>
      <c r="ID37" s="207"/>
      <c r="IE37" s="207"/>
      <c r="IF37" s="207"/>
      <c r="IG37" s="207"/>
      <c r="IH37" s="207"/>
      <c r="II37" s="207"/>
      <c r="IJ37" s="207"/>
      <c r="IK37" s="207"/>
      <c r="IL37" s="207"/>
      <c r="IM37" s="207"/>
      <c r="IN37" s="207"/>
      <c r="IO37" s="207"/>
      <c r="IP37" s="207"/>
      <c r="IQ37" s="207"/>
      <c r="IR37" s="207"/>
      <c r="IS37" s="207"/>
      <c r="IT37" s="207"/>
      <c r="IU37" s="207"/>
    </row>
    <row r="38" spans="1:255" ht="12.75" x14ac:dyDescent="0.2">
      <c r="A38" s="88"/>
      <c r="B38" s="199" t="s">
        <v>136</v>
      </c>
      <c r="C38" s="129"/>
      <c r="D38" s="129"/>
      <c r="E38" s="129"/>
      <c r="F38" s="129"/>
      <c r="G38" s="129"/>
      <c r="H38" s="14">
        <f>H18*6%</f>
        <v>61.497599999999998</v>
      </c>
      <c r="I38" s="50"/>
    </row>
    <row r="39" spans="1:255" ht="12.75" x14ac:dyDescent="0.2">
      <c r="A39" s="88"/>
      <c r="B39" s="208" t="s">
        <v>166</v>
      </c>
      <c r="C39" s="170"/>
      <c r="D39" s="170"/>
      <c r="E39" s="170"/>
      <c r="F39" s="170"/>
      <c r="G39" s="170"/>
      <c r="H39" s="74">
        <f>2*3*15</f>
        <v>90</v>
      </c>
      <c r="I39" s="50"/>
    </row>
    <row r="40" spans="1:255" ht="18.75" customHeight="1" x14ac:dyDescent="0.2">
      <c r="A40" s="88" t="s">
        <v>3</v>
      </c>
      <c r="B40" s="249" t="s">
        <v>137</v>
      </c>
      <c r="C40" s="250"/>
      <c r="D40" s="250"/>
      <c r="E40" s="250"/>
      <c r="F40" s="250"/>
      <c r="G40" s="251"/>
      <c r="H40" s="66"/>
      <c r="I40" s="22">
        <f>270-2.7</f>
        <v>267.3</v>
      </c>
    </row>
    <row r="41" spans="1:255" ht="18.75" customHeight="1" x14ac:dyDescent="0.2">
      <c r="A41" s="88" t="s">
        <v>5</v>
      </c>
      <c r="B41" s="249" t="s">
        <v>138</v>
      </c>
      <c r="C41" s="250"/>
      <c r="D41" s="250"/>
      <c r="E41" s="250"/>
      <c r="F41" s="250"/>
      <c r="G41" s="251"/>
      <c r="H41" s="66"/>
      <c r="I41" s="22">
        <f>1.5*15</f>
        <v>22.5</v>
      </c>
    </row>
    <row r="42" spans="1:255" ht="12.75" x14ac:dyDescent="0.2">
      <c r="A42" s="88" t="s">
        <v>7</v>
      </c>
      <c r="B42" s="129" t="s">
        <v>29</v>
      </c>
      <c r="C42" s="129"/>
      <c r="D42" s="129"/>
      <c r="E42" s="129"/>
      <c r="F42" s="129"/>
      <c r="G42" s="129"/>
      <c r="H42" s="129"/>
      <c r="I42" s="22"/>
    </row>
    <row r="43" spans="1:255" ht="12.75" x14ac:dyDescent="0.2">
      <c r="A43" s="88" t="s">
        <v>31</v>
      </c>
      <c r="B43" s="236" t="s">
        <v>30</v>
      </c>
      <c r="C43" s="236"/>
      <c r="D43" s="236"/>
      <c r="E43" s="236"/>
      <c r="F43" s="236"/>
      <c r="G43" s="236"/>
      <c r="H43" s="236"/>
      <c r="I43" s="22"/>
    </row>
    <row r="44" spans="1:255" ht="12.75" x14ac:dyDescent="0.2">
      <c r="A44" s="88" t="s">
        <v>33</v>
      </c>
      <c r="B44" s="236" t="s">
        <v>32</v>
      </c>
      <c r="C44" s="236"/>
      <c r="D44" s="236"/>
      <c r="E44" s="236"/>
      <c r="F44" s="236"/>
      <c r="G44" s="236"/>
      <c r="H44" s="236"/>
      <c r="I44" s="76"/>
    </row>
    <row r="45" spans="1:255" ht="12.75" x14ac:dyDescent="0.2">
      <c r="A45" s="88" t="s">
        <v>49</v>
      </c>
      <c r="B45" s="236" t="s">
        <v>140</v>
      </c>
      <c r="C45" s="236"/>
      <c r="D45" s="236"/>
      <c r="E45" s="236"/>
      <c r="F45" s="236"/>
      <c r="G45" s="236"/>
      <c r="H45" s="236"/>
      <c r="I45" s="22">
        <f>(163.99-10.2496)/12</f>
        <v>12.811700000000002</v>
      </c>
    </row>
    <row r="46" spans="1:255" ht="12.75" x14ac:dyDescent="0.2">
      <c r="A46" s="88" t="s">
        <v>24</v>
      </c>
      <c r="B46" s="236" t="s">
        <v>160</v>
      </c>
      <c r="C46" s="236"/>
      <c r="D46" s="236"/>
      <c r="E46" s="236"/>
      <c r="F46" s="236"/>
      <c r="G46" s="236"/>
      <c r="H46" s="236"/>
      <c r="I46" s="22">
        <v>16.5</v>
      </c>
    </row>
    <row r="47" spans="1:255" ht="12.75" x14ac:dyDescent="0.2">
      <c r="A47" s="15"/>
      <c r="B47" s="146" t="s">
        <v>35</v>
      </c>
      <c r="C47" s="146"/>
      <c r="D47" s="146"/>
      <c r="E47" s="146"/>
      <c r="F47" s="146"/>
      <c r="G47" s="146"/>
      <c r="H47" s="146"/>
      <c r="I47" s="22">
        <f>SUM(I37:I46)</f>
        <v>347.61410000000001</v>
      </c>
    </row>
    <row r="48" spans="1:255" ht="12.75" x14ac:dyDescent="0.2">
      <c r="A48" s="231"/>
      <c r="B48" s="231"/>
      <c r="C48" s="231"/>
      <c r="D48" s="231"/>
      <c r="E48" s="231"/>
      <c r="F48" s="231"/>
      <c r="G48" s="231"/>
      <c r="H48" s="231"/>
      <c r="I48" s="231"/>
    </row>
    <row r="49" spans="1:9" s="16" customFormat="1" x14ac:dyDescent="0.2">
      <c r="A49" s="252" t="s">
        <v>36</v>
      </c>
      <c r="B49" s="253"/>
      <c r="C49" s="253"/>
      <c r="D49" s="253"/>
      <c r="E49" s="253"/>
      <c r="F49" s="253"/>
      <c r="G49" s="253"/>
      <c r="H49" s="253"/>
      <c r="I49" s="254"/>
    </row>
    <row r="50" spans="1:9" ht="12.75" x14ac:dyDescent="0.2">
      <c r="A50" s="265"/>
      <c r="B50" s="265"/>
      <c r="C50" s="265"/>
      <c r="D50" s="265"/>
      <c r="E50" s="265"/>
      <c r="F50" s="265"/>
      <c r="G50" s="265"/>
      <c r="H50" s="265"/>
      <c r="I50" s="265"/>
    </row>
    <row r="51" spans="1:9" ht="12.75" x14ac:dyDescent="0.2">
      <c r="A51" s="234" t="s">
        <v>37</v>
      </c>
      <c r="B51" s="234"/>
      <c r="C51" s="234"/>
      <c r="D51" s="234"/>
      <c r="E51" s="234"/>
      <c r="F51" s="234"/>
      <c r="G51" s="234"/>
      <c r="H51" s="234"/>
      <c r="I51" s="234"/>
    </row>
    <row r="52" spans="1:9" ht="12.75" x14ac:dyDescent="0.2">
      <c r="A52" s="90">
        <v>3</v>
      </c>
      <c r="B52" s="206" t="s">
        <v>185</v>
      </c>
      <c r="C52" s="206"/>
      <c r="D52" s="206"/>
      <c r="E52" s="206"/>
      <c r="F52" s="206"/>
      <c r="G52" s="206"/>
      <c r="H52" s="206"/>
      <c r="I52" s="88" t="s">
        <v>27</v>
      </c>
    </row>
    <row r="53" spans="1:9" ht="12.75" x14ac:dyDescent="0.2">
      <c r="A53" s="88" t="s">
        <v>1</v>
      </c>
      <c r="B53" s="170" t="s">
        <v>124</v>
      </c>
      <c r="C53" s="170"/>
      <c r="D53" s="170"/>
      <c r="E53" s="170"/>
      <c r="F53" s="170"/>
      <c r="G53" s="170"/>
      <c r="H53" s="170"/>
      <c r="I53" s="81">
        <v>0</v>
      </c>
    </row>
    <row r="54" spans="1:9" ht="12.75" x14ac:dyDescent="0.2">
      <c r="A54" s="88" t="s">
        <v>3</v>
      </c>
      <c r="B54" s="255" t="s">
        <v>123</v>
      </c>
      <c r="C54" s="256"/>
      <c r="D54" s="256"/>
      <c r="E54" s="256"/>
      <c r="F54" s="256"/>
      <c r="G54" s="256"/>
      <c r="H54" s="257"/>
      <c r="I54" s="82">
        <v>0</v>
      </c>
    </row>
    <row r="55" spans="1:9" ht="12.75" x14ac:dyDescent="0.2">
      <c r="A55" s="88" t="s">
        <v>5</v>
      </c>
      <c r="B55" s="157" t="s">
        <v>122</v>
      </c>
      <c r="C55" s="157"/>
      <c r="D55" s="157"/>
      <c r="E55" s="157"/>
      <c r="F55" s="157"/>
      <c r="G55" s="157"/>
      <c r="H55" s="157"/>
      <c r="I55" s="82">
        <v>0</v>
      </c>
    </row>
    <row r="56" spans="1:9" ht="12.75" x14ac:dyDescent="0.2">
      <c r="A56" s="88" t="s">
        <v>7</v>
      </c>
      <c r="B56" s="157" t="s">
        <v>129</v>
      </c>
      <c r="C56" s="157"/>
      <c r="D56" s="157"/>
      <c r="E56" s="157"/>
      <c r="F56" s="157"/>
      <c r="G56" s="157"/>
      <c r="H56" s="157"/>
      <c r="I56" s="82">
        <v>0</v>
      </c>
    </row>
    <row r="57" spans="1:9" ht="12.75" x14ac:dyDescent="0.2">
      <c r="A57" s="165" t="s">
        <v>38</v>
      </c>
      <c r="B57" s="165"/>
      <c r="C57" s="165"/>
      <c r="D57" s="165"/>
      <c r="E57" s="165"/>
      <c r="F57" s="165"/>
      <c r="G57" s="165"/>
      <c r="H57" s="165"/>
      <c r="I57" s="82">
        <f>ROUND(SUM(I53:I56),2)</f>
        <v>0</v>
      </c>
    </row>
    <row r="58" spans="1:9" ht="12.75" x14ac:dyDescent="0.2">
      <c r="A58" s="231"/>
      <c r="B58" s="231"/>
      <c r="C58" s="231"/>
      <c r="D58" s="231"/>
      <c r="E58" s="231"/>
      <c r="F58" s="231"/>
      <c r="G58" s="231"/>
      <c r="H58" s="231"/>
      <c r="I58" s="231"/>
    </row>
    <row r="59" spans="1:9" ht="12.75" x14ac:dyDescent="0.2">
      <c r="A59" s="177" t="s">
        <v>39</v>
      </c>
      <c r="B59" s="177"/>
      <c r="C59" s="177"/>
      <c r="D59" s="177"/>
      <c r="E59" s="177"/>
      <c r="F59" s="177"/>
      <c r="G59" s="177"/>
      <c r="H59" s="177"/>
      <c r="I59" s="177"/>
    </row>
    <row r="60" spans="1:9" ht="12.75" x14ac:dyDescent="0.2">
      <c r="A60" s="17"/>
      <c r="B60" s="18"/>
      <c r="C60" s="18"/>
      <c r="D60" s="18"/>
      <c r="E60" s="18"/>
      <c r="F60" s="18"/>
      <c r="G60" s="18"/>
      <c r="H60" s="18"/>
      <c r="I60" s="77"/>
    </row>
    <row r="61" spans="1:9" ht="12.75" x14ac:dyDescent="0.2">
      <c r="A61" s="183" t="s">
        <v>40</v>
      </c>
      <c r="B61" s="184"/>
      <c r="C61" s="184"/>
      <c r="D61" s="184"/>
      <c r="E61" s="184"/>
      <c r="F61" s="184"/>
      <c r="G61" s="184"/>
      <c r="H61" s="184"/>
      <c r="I61" s="185"/>
    </row>
    <row r="62" spans="1:9" ht="12.75" x14ac:dyDescent="0.2">
      <c r="A62" s="19" t="s">
        <v>41</v>
      </c>
      <c r="B62" s="206" t="s">
        <v>42</v>
      </c>
      <c r="C62" s="206"/>
      <c r="D62" s="206"/>
      <c r="E62" s="206"/>
      <c r="F62" s="206"/>
      <c r="G62" s="206"/>
      <c r="H62" s="85" t="s">
        <v>22</v>
      </c>
      <c r="I62" s="87" t="s">
        <v>27</v>
      </c>
    </row>
    <row r="63" spans="1:9" ht="12.75" x14ac:dyDescent="0.2">
      <c r="A63" s="20" t="s">
        <v>1</v>
      </c>
      <c r="B63" s="189" t="s">
        <v>43</v>
      </c>
      <c r="C63" s="189"/>
      <c r="D63" s="189"/>
      <c r="E63" s="189"/>
      <c r="F63" s="189"/>
      <c r="G63" s="189"/>
      <c r="H63" s="21">
        <v>0.2</v>
      </c>
      <c r="I63" s="22">
        <f t="shared" ref="I63:I70" si="0">ROUND($I$34*H63,2)</f>
        <v>322.47000000000003</v>
      </c>
    </row>
    <row r="64" spans="1:9" ht="12.75" x14ac:dyDescent="0.2">
      <c r="A64" s="20" t="s">
        <v>3</v>
      </c>
      <c r="B64" s="189" t="s">
        <v>44</v>
      </c>
      <c r="C64" s="189"/>
      <c r="D64" s="189"/>
      <c r="E64" s="189"/>
      <c r="F64" s="189"/>
      <c r="G64" s="189"/>
      <c r="H64" s="21">
        <v>1.4999999999999999E-2</v>
      </c>
      <c r="I64" s="22">
        <f t="shared" si="0"/>
        <v>24.18</v>
      </c>
    </row>
    <row r="65" spans="1:9" ht="12.75" x14ac:dyDescent="0.2">
      <c r="A65" s="20" t="s">
        <v>5</v>
      </c>
      <c r="B65" s="189" t="s">
        <v>45</v>
      </c>
      <c r="C65" s="189"/>
      <c r="D65" s="189"/>
      <c r="E65" s="189"/>
      <c r="F65" s="189"/>
      <c r="G65" s="189"/>
      <c r="H65" s="21">
        <v>0.01</v>
      </c>
      <c r="I65" s="22">
        <f t="shared" si="0"/>
        <v>16.12</v>
      </c>
    </row>
    <row r="66" spans="1:9" ht="12.75" x14ac:dyDescent="0.2">
      <c r="A66" s="20" t="s">
        <v>7</v>
      </c>
      <c r="B66" s="189" t="s">
        <v>46</v>
      </c>
      <c r="C66" s="189"/>
      <c r="D66" s="189"/>
      <c r="E66" s="189"/>
      <c r="F66" s="189"/>
      <c r="G66" s="189"/>
      <c r="H66" s="21">
        <v>2E-3</v>
      </c>
      <c r="I66" s="22">
        <f t="shared" si="0"/>
        <v>3.22</v>
      </c>
    </row>
    <row r="67" spans="1:9" ht="12.75" x14ac:dyDescent="0.2">
      <c r="A67" s="20" t="s">
        <v>31</v>
      </c>
      <c r="B67" s="170" t="s">
        <v>47</v>
      </c>
      <c r="C67" s="170"/>
      <c r="D67" s="170"/>
      <c r="E67" s="170"/>
      <c r="F67" s="170"/>
      <c r="G67" s="170"/>
      <c r="H67" s="21">
        <v>2.5000000000000001E-2</v>
      </c>
      <c r="I67" s="22">
        <f t="shared" si="0"/>
        <v>40.31</v>
      </c>
    </row>
    <row r="68" spans="1:9" ht="12.75" x14ac:dyDescent="0.2">
      <c r="A68" s="20" t="s">
        <v>33</v>
      </c>
      <c r="B68" s="170" t="s">
        <v>48</v>
      </c>
      <c r="C68" s="170"/>
      <c r="D68" s="170"/>
      <c r="E68" s="170"/>
      <c r="F68" s="170"/>
      <c r="G68" s="170"/>
      <c r="H68" s="21">
        <v>0.08</v>
      </c>
      <c r="I68" s="22">
        <f t="shared" si="0"/>
        <v>128.99</v>
      </c>
    </row>
    <row r="69" spans="1:9" ht="12.75" x14ac:dyDescent="0.2">
      <c r="A69" s="20" t="s">
        <v>49</v>
      </c>
      <c r="B69" s="199" t="s">
        <v>141</v>
      </c>
      <c r="C69" s="130"/>
      <c r="D69" s="130"/>
      <c r="E69" s="130"/>
      <c r="F69" s="130"/>
      <c r="G69" s="131"/>
      <c r="H69" s="104">
        <v>0.03</v>
      </c>
      <c r="I69" s="22">
        <f t="shared" si="0"/>
        <v>48.37</v>
      </c>
    </row>
    <row r="70" spans="1:9" ht="12.75" x14ac:dyDescent="0.2">
      <c r="A70" s="20" t="s">
        <v>24</v>
      </c>
      <c r="B70" s="170" t="s">
        <v>50</v>
      </c>
      <c r="C70" s="170"/>
      <c r="D70" s="170"/>
      <c r="E70" s="170"/>
      <c r="F70" s="170"/>
      <c r="G70" s="170"/>
      <c r="H70" s="21">
        <v>6.0000000000000001E-3</v>
      </c>
      <c r="I70" s="22">
        <f t="shared" si="0"/>
        <v>9.67</v>
      </c>
    </row>
    <row r="71" spans="1:9" ht="12.75" x14ac:dyDescent="0.2">
      <c r="A71" s="165" t="s">
        <v>51</v>
      </c>
      <c r="B71" s="165"/>
      <c r="C71" s="165"/>
      <c r="D71" s="165"/>
      <c r="E71" s="165"/>
      <c r="F71" s="165"/>
      <c r="G71" s="165"/>
      <c r="H71" s="23">
        <f>SUM(H63:H70)</f>
        <v>0.3680000000000001</v>
      </c>
      <c r="I71" s="22">
        <f>SUM(I63:I70)</f>
        <v>593.33000000000004</v>
      </c>
    </row>
    <row r="72" spans="1:9" ht="12.75" x14ac:dyDescent="0.2">
      <c r="A72" s="24"/>
      <c r="B72" s="25"/>
      <c r="C72" s="25"/>
      <c r="D72" s="25"/>
      <c r="E72" s="25"/>
      <c r="F72" s="25"/>
      <c r="G72" s="25"/>
      <c r="H72" s="26"/>
      <c r="I72" s="78"/>
    </row>
    <row r="73" spans="1:9" ht="12.75" x14ac:dyDescent="0.2">
      <c r="A73" s="178" t="s">
        <v>52</v>
      </c>
      <c r="B73" s="179"/>
      <c r="C73" s="179"/>
      <c r="D73" s="179"/>
      <c r="E73" s="179"/>
      <c r="F73" s="179"/>
      <c r="G73" s="179"/>
      <c r="H73" s="179"/>
      <c r="I73" s="180"/>
    </row>
    <row r="74" spans="1:9" ht="12.75" x14ac:dyDescent="0.2">
      <c r="A74" s="231"/>
      <c r="B74" s="231"/>
      <c r="C74" s="231"/>
      <c r="D74" s="231"/>
      <c r="E74" s="231"/>
      <c r="F74" s="231"/>
      <c r="G74" s="231"/>
      <c r="H74" s="231"/>
      <c r="I74" s="231"/>
    </row>
    <row r="75" spans="1:9" ht="12.75" x14ac:dyDescent="0.2">
      <c r="A75" s="234" t="s">
        <v>53</v>
      </c>
      <c r="B75" s="234"/>
      <c r="C75" s="234"/>
      <c r="D75" s="234"/>
      <c r="E75" s="234"/>
      <c r="F75" s="234"/>
      <c r="G75" s="234"/>
      <c r="H75" s="234"/>
      <c r="I75" s="234"/>
    </row>
    <row r="76" spans="1:9" ht="12.75" x14ac:dyDescent="0.2">
      <c r="A76" s="90" t="s">
        <v>54</v>
      </c>
      <c r="B76" s="206" t="s">
        <v>55</v>
      </c>
      <c r="C76" s="206"/>
      <c r="D76" s="206"/>
      <c r="E76" s="206"/>
      <c r="F76" s="206"/>
      <c r="G76" s="206"/>
      <c r="H76" s="27" t="s">
        <v>22</v>
      </c>
      <c r="I76" s="88" t="s">
        <v>27</v>
      </c>
    </row>
    <row r="77" spans="1:9" ht="12.75" x14ac:dyDescent="0.2">
      <c r="A77" s="88" t="s">
        <v>1</v>
      </c>
      <c r="B77" s="189" t="s">
        <v>56</v>
      </c>
      <c r="C77" s="189"/>
      <c r="D77" s="189"/>
      <c r="E77" s="189"/>
      <c r="F77" s="189"/>
      <c r="G77" s="189"/>
      <c r="H77" s="28">
        <v>8.3330000000000001E-2</v>
      </c>
      <c r="I77" s="22">
        <f>ROUND($I$34*H77,2)</f>
        <v>134.36000000000001</v>
      </c>
    </row>
    <row r="78" spans="1:9" ht="12.75" x14ac:dyDescent="0.2">
      <c r="A78" s="165" t="s">
        <v>57</v>
      </c>
      <c r="B78" s="165"/>
      <c r="C78" s="165"/>
      <c r="D78" s="165"/>
      <c r="E78" s="165"/>
      <c r="F78" s="165"/>
      <c r="G78" s="165"/>
      <c r="H78" s="29">
        <f>H77</f>
        <v>8.3330000000000001E-2</v>
      </c>
      <c r="I78" s="31">
        <f>SUM(I77:I77)</f>
        <v>134.36000000000001</v>
      </c>
    </row>
    <row r="79" spans="1:9" ht="12.75" x14ac:dyDescent="0.2">
      <c r="A79" s="88" t="s">
        <v>5</v>
      </c>
      <c r="B79" s="189" t="s">
        <v>58</v>
      </c>
      <c r="C79" s="189"/>
      <c r="D79" s="189"/>
      <c r="E79" s="189"/>
      <c r="F79" s="189"/>
      <c r="G79" s="189"/>
      <c r="H79" s="30">
        <f>H71*H78</f>
        <v>3.0665440000000009E-2</v>
      </c>
      <c r="I79" s="31">
        <f>ROUND(H71*I78,2)</f>
        <v>49.44</v>
      </c>
    </row>
    <row r="80" spans="1:9" ht="12.75" x14ac:dyDescent="0.2">
      <c r="A80" s="165" t="s">
        <v>51</v>
      </c>
      <c r="B80" s="165"/>
      <c r="C80" s="165"/>
      <c r="D80" s="165"/>
      <c r="E80" s="165"/>
      <c r="F80" s="165"/>
      <c r="G80" s="165"/>
      <c r="H80" s="32">
        <f>H78+H79</f>
        <v>0.11399544</v>
      </c>
      <c r="I80" s="31">
        <f>SUM(I78:I79)</f>
        <v>183.8</v>
      </c>
    </row>
    <row r="81" spans="1:10" ht="12.75" x14ac:dyDescent="0.2">
      <c r="A81" s="265"/>
      <c r="B81" s="265"/>
      <c r="C81" s="265"/>
      <c r="D81" s="265"/>
      <c r="E81" s="265"/>
      <c r="F81" s="265"/>
      <c r="G81" s="265"/>
      <c r="H81" s="265"/>
      <c r="I81" s="265"/>
    </row>
    <row r="82" spans="1:10" ht="12.75" x14ac:dyDescent="0.2">
      <c r="A82" s="234" t="s">
        <v>59</v>
      </c>
      <c r="B82" s="234"/>
      <c r="C82" s="234"/>
      <c r="D82" s="234"/>
      <c r="E82" s="234"/>
      <c r="F82" s="234"/>
      <c r="G82" s="234"/>
      <c r="H82" s="234"/>
      <c r="I82" s="234"/>
    </row>
    <row r="83" spans="1:10" ht="12.75" x14ac:dyDescent="0.2">
      <c r="A83" s="90" t="s">
        <v>60</v>
      </c>
      <c r="B83" s="169" t="s">
        <v>61</v>
      </c>
      <c r="C83" s="169"/>
      <c r="D83" s="169"/>
      <c r="E83" s="169"/>
      <c r="F83" s="169"/>
      <c r="G83" s="169"/>
      <c r="H83" s="169"/>
      <c r="I83" s="88" t="s">
        <v>27</v>
      </c>
    </row>
    <row r="84" spans="1:10" ht="12.75" x14ac:dyDescent="0.2">
      <c r="A84" s="88" t="s">
        <v>1</v>
      </c>
      <c r="B84" s="170" t="s">
        <v>62</v>
      </c>
      <c r="C84" s="170"/>
      <c r="D84" s="170"/>
      <c r="E84" s="170"/>
      <c r="F84" s="170"/>
      <c r="G84" s="170"/>
      <c r="H84" s="33">
        <v>7.3999999999999999E-4</v>
      </c>
      <c r="I84" s="22">
        <f>ROUND($I$34*H84,2)</f>
        <v>1.19</v>
      </c>
    </row>
    <row r="85" spans="1:10" s="34" customFormat="1" ht="12.75" x14ac:dyDescent="0.2">
      <c r="A85" s="88" t="s">
        <v>3</v>
      </c>
      <c r="B85" s="170" t="s">
        <v>63</v>
      </c>
      <c r="C85" s="170"/>
      <c r="D85" s="170"/>
      <c r="E85" s="170"/>
      <c r="F85" s="170"/>
      <c r="G85" s="170"/>
      <c r="H85" s="33">
        <f>H71*H84</f>
        <v>2.7232000000000005E-4</v>
      </c>
      <c r="I85" s="22">
        <f>ROUND(H71*I84,2)</f>
        <v>0.44</v>
      </c>
    </row>
    <row r="86" spans="1:10" s="34" customFormat="1" ht="12.75" x14ac:dyDescent="0.2">
      <c r="A86" s="165" t="s">
        <v>51</v>
      </c>
      <c r="B86" s="165"/>
      <c r="C86" s="165"/>
      <c r="D86" s="165"/>
      <c r="E86" s="165"/>
      <c r="F86" s="165"/>
      <c r="G86" s="165"/>
      <c r="H86" s="29">
        <f>H84+H85</f>
        <v>1.0123200000000001E-3</v>
      </c>
      <c r="I86" s="22">
        <f>SUM(I84:I85)</f>
        <v>1.63</v>
      </c>
    </row>
    <row r="87" spans="1:10" s="34" customFormat="1" ht="12.75" x14ac:dyDescent="0.2">
      <c r="A87" s="264"/>
      <c r="B87" s="264"/>
      <c r="C87" s="264"/>
      <c r="D87" s="264"/>
      <c r="E87" s="264"/>
      <c r="F87" s="264"/>
      <c r="G87" s="264"/>
      <c r="H87" s="264"/>
      <c r="I87" s="264"/>
    </row>
    <row r="88" spans="1:10" s="34" customFormat="1" ht="12.75" x14ac:dyDescent="0.2">
      <c r="A88" s="263" t="s">
        <v>64</v>
      </c>
      <c r="B88" s="263"/>
      <c r="C88" s="263"/>
      <c r="D88" s="263"/>
      <c r="E88" s="263"/>
      <c r="F88" s="263"/>
      <c r="G88" s="263"/>
      <c r="H88" s="263"/>
      <c r="I88" s="263"/>
    </row>
    <row r="89" spans="1:10" s="34" customFormat="1" ht="12.75" x14ac:dyDescent="0.2">
      <c r="A89" s="261" t="s">
        <v>65</v>
      </c>
      <c r="B89" s="261"/>
      <c r="C89" s="261"/>
      <c r="D89" s="261"/>
      <c r="E89" s="261"/>
      <c r="F89" s="261"/>
      <c r="G89" s="261"/>
      <c r="H89" s="261"/>
      <c r="I89" s="261"/>
    </row>
    <row r="90" spans="1:10" s="34" customFormat="1" ht="12.75" x14ac:dyDescent="0.2">
      <c r="A90" s="90" t="s">
        <v>66</v>
      </c>
      <c r="B90" s="169" t="s">
        <v>67</v>
      </c>
      <c r="C90" s="169"/>
      <c r="D90" s="169"/>
      <c r="E90" s="169"/>
      <c r="F90" s="169"/>
      <c r="G90" s="169"/>
      <c r="H90" s="169"/>
      <c r="I90" s="88" t="s">
        <v>27</v>
      </c>
    </row>
    <row r="91" spans="1:10" ht="12.75" x14ac:dyDescent="0.2">
      <c r="A91" s="88" t="s">
        <v>1</v>
      </c>
      <c r="B91" s="177" t="s">
        <v>145</v>
      </c>
      <c r="C91" s="177"/>
      <c r="D91" s="177"/>
      <c r="E91" s="177"/>
      <c r="F91" s="177"/>
      <c r="G91" s="177"/>
      <c r="H91" s="35">
        <v>4.1700000000000001E-3</v>
      </c>
      <c r="I91" s="22">
        <f>ROUND($I$34*H91,2)</f>
        <v>6.72</v>
      </c>
      <c r="J91" s="1" t="s">
        <v>147</v>
      </c>
    </row>
    <row r="92" spans="1:10" ht="12.75" x14ac:dyDescent="0.2">
      <c r="A92" s="88" t="s">
        <v>3</v>
      </c>
      <c r="B92" s="177" t="s">
        <v>144</v>
      </c>
      <c r="C92" s="177"/>
      <c r="D92" s="177"/>
      <c r="E92" s="177"/>
      <c r="F92" s="177"/>
      <c r="G92" s="177"/>
      <c r="H92" s="35">
        <f>H68*H91</f>
        <v>3.3360000000000003E-4</v>
      </c>
      <c r="I92" s="22">
        <f>ROUND($H$68*I91,2)</f>
        <v>0.54</v>
      </c>
    </row>
    <row r="93" spans="1:10" ht="12.75" x14ac:dyDescent="0.25">
      <c r="A93" s="88" t="s">
        <v>5</v>
      </c>
      <c r="B93" s="189" t="s">
        <v>68</v>
      </c>
      <c r="C93" s="189"/>
      <c r="D93" s="189"/>
      <c r="E93" s="189"/>
      <c r="F93" s="189"/>
      <c r="G93" s="189"/>
      <c r="H93" s="36">
        <v>2E-3</v>
      </c>
      <c r="I93" s="22">
        <f>ROUND($I$34*H93,2)</f>
        <v>3.22</v>
      </c>
    </row>
    <row r="94" spans="1:10" ht="12.75" x14ac:dyDescent="0.2">
      <c r="A94" s="88" t="s">
        <v>7</v>
      </c>
      <c r="B94" s="134" t="s">
        <v>143</v>
      </c>
      <c r="C94" s="135"/>
      <c r="D94" s="135"/>
      <c r="E94" s="135"/>
      <c r="F94" s="135"/>
      <c r="G94" s="136"/>
      <c r="H94" s="105">
        <v>1.9400000000000001E-2</v>
      </c>
      <c r="I94" s="22">
        <f>ROUND($I$34*H94,2)</f>
        <v>31.28</v>
      </c>
    </row>
    <row r="95" spans="1:10" ht="12.75" x14ac:dyDescent="0.2">
      <c r="A95" s="88" t="s">
        <v>31</v>
      </c>
      <c r="B95" s="177" t="s">
        <v>69</v>
      </c>
      <c r="C95" s="177"/>
      <c r="D95" s="177"/>
      <c r="E95" s="177"/>
      <c r="F95" s="177"/>
      <c r="G95" s="177"/>
      <c r="H95" s="105">
        <f>H71*H94</f>
        <v>7.1392000000000027E-3</v>
      </c>
      <c r="I95" s="22">
        <f>ROUND($H$71*I94,2)</f>
        <v>11.51</v>
      </c>
    </row>
    <row r="96" spans="1:10" ht="12.75" x14ac:dyDescent="0.2">
      <c r="A96" s="88" t="s">
        <v>33</v>
      </c>
      <c r="B96" s="134" t="s">
        <v>70</v>
      </c>
      <c r="C96" s="135"/>
      <c r="D96" s="135"/>
      <c r="E96" s="135"/>
      <c r="F96" s="135"/>
      <c r="G96" s="136"/>
      <c r="H96" s="37">
        <v>0.04</v>
      </c>
      <c r="I96" s="22">
        <f>ROUND($I$34*H96,2)</f>
        <v>64.489999999999995</v>
      </c>
    </row>
    <row r="97" spans="1:9" ht="12.75" x14ac:dyDescent="0.2">
      <c r="A97" s="165" t="s">
        <v>51</v>
      </c>
      <c r="B97" s="165"/>
      <c r="C97" s="165"/>
      <c r="D97" s="165"/>
      <c r="E97" s="165"/>
      <c r="F97" s="165"/>
      <c r="G97" s="165"/>
      <c r="H97" s="38">
        <f>SUM(H91:H96)</f>
        <v>7.3042800000000005E-2</v>
      </c>
      <c r="I97" s="22">
        <f>SUM(I91:I96)</f>
        <v>117.75999999999999</v>
      </c>
    </row>
    <row r="98" spans="1:9" ht="12.75" x14ac:dyDescent="0.2">
      <c r="A98" s="263"/>
      <c r="B98" s="263"/>
      <c r="C98" s="263"/>
      <c r="D98" s="263"/>
      <c r="E98" s="263"/>
      <c r="F98" s="263"/>
      <c r="G98" s="263"/>
      <c r="H98" s="263"/>
      <c r="I98" s="263"/>
    </row>
    <row r="99" spans="1:9" ht="40.5" customHeight="1" x14ac:dyDescent="0.2">
      <c r="A99" s="181" t="s">
        <v>127</v>
      </c>
      <c r="B99" s="182"/>
      <c r="C99" s="182"/>
      <c r="D99" s="182"/>
      <c r="E99" s="182"/>
      <c r="F99" s="182"/>
      <c r="G99" s="182"/>
      <c r="H99" s="182"/>
      <c r="I99" s="182"/>
    </row>
    <row r="100" spans="1:9" ht="12.75" x14ac:dyDescent="0.2">
      <c r="A100" s="234" t="s">
        <v>71</v>
      </c>
      <c r="B100" s="234"/>
      <c r="C100" s="234"/>
      <c r="D100" s="234"/>
      <c r="E100" s="234"/>
      <c r="F100" s="234"/>
      <c r="G100" s="234"/>
      <c r="H100" s="234"/>
      <c r="I100" s="234"/>
    </row>
    <row r="101" spans="1:9" ht="12.75" x14ac:dyDescent="0.25">
      <c r="A101" s="39" t="s">
        <v>72</v>
      </c>
      <c r="B101" s="169" t="s">
        <v>73</v>
      </c>
      <c r="C101" s="169"/>
      <c r="D101" s="169"/>
      <c r="E101" s="169"/>
      <c r="F101" s="169"/>
      <c r="G101" s="169"/>
      <c r="H101" s="169"/>
      <c r="I101" s="40" t="s">
        <v>27</v>
      </c>
    </row>
    <row r="102" spans="1:9" ht="12.75" x14ac:dyDescent="0.25">
      <c r="A102" s="40" t="s">
        <v>1</v>
      </c>
      <c r="B102" s="189" t="s">
        <v>74</v>
      </c>
      <c r="C102" s="189"/>
      <c r="D102" s="189"/>
      <c r="E102" s="189"/>
      <c r="F102" s="189"/>
      <c r="G102" s="189"/>
      <c r="H102" s="28">
        <v>0.121</v>
      </c>
      <c r="I102" s="22">
        <f t="shared" ref="I102:I107" si="1">ROUND($I$34*H102,2)</f>
        <v>195.09</v>
      </c>
    </row>
    <row r="103" spans="1:9" ht="12.75" x14ac:dyDescent="0.25">
      <c r="A103" s="40" t="s">
        <v>3</v>
      </c>
      <c r="B103" s="177" t="s">
        <v>148</v>
      </c>
      <c r="C103" s="177"/>
      <c r="D103" s="177"/>
      <c r="E103" s="177"/>
      <c r="F103" s="177"/>
      <c r="G103" s="177"/>
      <c r="H103" s="35">
        <v>1.389E-2</v>
      </c>
      <c r="I103" s="22">
        <f t="shared" si="1"/>
        <v>22.4</v>
      </c>
    </row>
    <row r="104" spans="1:9" ht="12.75" x14ac:dyDescent="0.25">
      <c r="A104" s="40" t="s">
        <v>5</v>
      </c>
      <c r="B104" s="177" t="s">
        <v>149</v>
      </c>
      <c r="C104" s="177"/>
      <c r="D104" s="177"/>
      <c r="E104" s="177"/>
      <c r="F104" s="177"/>
      <c r="G104" s="177"/>
      <c r="H104" s="35">
        <v>2.7999999999999998E-4</v>
      </c>
      <c r="I104" s="22">
        <f t="shared" si="1"/>
        <v>0.45</v>
      </c>
    </row>
    <row r="105" spans="1:9" ht="12.75" x14ac:dyDescent="0.25">
      <c r="A105" s="40" t="s">
        <v>7</v>
      </c>
      <c r="B105" s="177" t="s">
        <v>150</v>
      </c>
      <c r="C105" s="177"/>
      <c r="D105" s="177"/>
      <c r="E105" s="177"/>
      <c r="F105" s="177"/>
      <c r="G105" s="177"/>
      <c r="H105" s="41">
        <v>5.5599999999999998E-3</v>
      </c>
      <c r="I105" s="22">
        <f t="shared" si="1"/>
        <v>8.9600000000000009</v>
      </c>
    </row>
    <row r="106" spans="1:9" ht="24.75" customHeight="1" x14ac:dyDescent="0.25">
      <c r="A106" s="40" t="s">
        <v>31</v>
      </c>
      <c r="B106" s="178" t="s">
        <v>146</v>
      </c>
      <c r="C106" s="179"/>
      <c r="D106" s="179"/>
      <c r="E106" s="179"/>
      <c r="F106" s="179"/>
      <c r="G106" s="180"/>
      <c r="H106" s="35">
        <v>2.9999999999999997E-4</v>
      </c>
      <c r="I106" s="22">
        <f t="shared" si="1"/>
        <v>0.48</v>
      </c>
    </row>
    <row r="107" spans="1:9" ht="12.75" x14ac:dyDescent="0.25">
      <c r="A107" s="40" t="s">
        <v>33</v>
      </c>
      <c r="B107" s="177" t="s">
        <v>34</v>
      </c>
      <c r="C107" s="177"/>
      <c r="D107" s="177"/>
      <c r="E107" s="177"/>
      <c r="F107" s="177"/>
      <c r="G107" s="177"/>
      <c r="H107" s="35">
        <v>0</v>
      </c>
      <c r="I107" s="22">
        <f t="shared" si="1"/>
        <v>0</v>
      </c>
    </row>
    <row r="108" spans="1:9" ht="12.75" x14ac:dyDescent="0.25">
      <c r="A108" s="165" t="s">
        <v>57</v>
      </c>
      <c r="B108" s="165"/>
      <c r="C108" s="165"/>
      <c r="D108" s="165"/>
      <c r="E108" s="165"/>
      <c r="F108" s="165"/>
      <c r="G108" s="165"/>
      <c r="H108" s="38">
        <f>SUM(H102:H107)</f>
        <v>0.14103000000000002</v>
      </c>
      <c r="I108" s="44">
        <f>SUM(I102:I107)</f>
        <v>227.38</v>
      </c>
    </row>
    <row r="109" spans="1:9" ht="12.75" x14ac:dyDescent="0.25">
      <c r="A109" s="42" t="s">
        <v>49</v>
      </c>
      <c r="B109" s="157" t="s">
        <v>75</v>
      </c>
      <c r="C109" s="157"/>
      <c r="D109" s="157"/>
      <c r="E109" s="157"/>
      <c r="F109" s="157"/>
      <c r="G109" s="157"/>
      <c r="H109" s="43">
        <f>H71*H108</f>
        <v>5.1899040000000021E-2</v>
      </c>
      <c r="I109" s="44">
        <f>ROUND(H71*I108,2)</f>
        <v>83.68</v>
      </c>
    </row>
    <row r="110" spans="1:9" ht="12.75" x14ac:dyDescent="0.2">
      <c r="A110" s="165" t="s">
        <v>51</v>
      </c>
      <c r="B110" s="165"/>
      <c r="C110" s="165"/>
      <c r="D110" s="165"/>
      <c r="E110" s="165"/>
      <c r="F110" s="165"/>
      <c r="G110" s="165"/>
      <c r="H110" s="38">
        <f>H108+H109</f>
        <v>0.19292904000000005</v>
      </c>
      <c r="I110" s="22">
        <f>SUM(I108:I109)</f>
        <v>311.06</v>
      </c>
    </row>
    <row r="111" spans="1:9" ht="12.75" x14ac:dyDescent="0.2">
      <c r="A111" s="177" t="s">
        <v>76</v>
      </c>
      <c r="B111" s="177"/>
      <c r="C111" s="177"/>
      <c r="D111" s="177"/>
      <c r="E111" s="177"/>
      <c r="F111" s="177"/>
      <c r="G111" s="177"/>
      <c r="H111" s="177"/>
      <c r="I111" s="177"/>
    </row>
    <row r="112" spans="1:9" ht="12.75" x14ac:dyDescent="0.2">
      <c r="A112" s="177" t="s">
        <v>77</v>
      </c>
      <c r="B112" s="177"/>
      <c r="C112" s="177"/>
      <c r="D112" s="177"/>
      <c r="E112" s="177"/>
      <c r="F112" s="177"/>
      <c r="G112" s="177"/>
      <c r="H112" s="177"/>
      <c r="I112" s="177"/>
    </row>
    <row r="113" spans="1:9" ht="12.75" x14ac:dyDescent="0.2">
      <c r="A113" s="177" t="s">
        <v>78</v>
      </c>
      <c r="B113" s="177"/>
      <c r="C113" s="177"/>
      <c r="D113" s="177"/>
      <c r="E113" s="177"/>
      <c r="F113" s="177"/>
      <c r="G113" s="177"/>
      <c r="H113" s="177"/>
      <c r="I113" s="177"/>
    </row>
    <row r="114" spans="1:9" s="34" customFormat="1" ht="12.75" x14ac:dyDescent="0.2">
      <c r="A114" s="262" t="s">
        <v>79</v>
      </c>
      <c r="B114" s="262"/>
      <c r="C114" s="262"/>
      <c r="D114" s="262"/>
      <c r="E114" s="262"/>
      <c r="F114" s="262"/>
      <c r="G114" s="262"/>
      <c r="H114" s="262"/>
      <c r="I114" s="262"/>
    </row>
    <row r="115" spans="1:9" s="34" customFormat="1" ht="12.75" x14ac:dyDescent="0.2">
      <c r="A115" s="261" t="s">
        <v>80</v>
      </c>
      <c r="B115" s="261"/>
      <c r="C115" s="261"/>
      <c r="D115" s="261"/>
      <c r="E115" s="261"/>
      <c r="F115" s="261"/>
      <c r="G115" s="261"/>
      <c r="H115" s="261"/>
      <c r="I115" s="261"/>
    </row>
    <row r="116" spans="1:9" s="34" customFormat="1" ht="12.75" x14ac:dyDescent="0.2">
      <c r="A116" s="90">
        <v>4</v>
      </c>
      <c r="B116" s="206" t="s">
        <v>81</v>
      </c>
      <c r="C116" s="206"/>
      <c r="D116" s="206"/>
      <c r="E116" s="206"/>
      <c r="F116" s="206"/>
      <c r="G116" s="206"/>
      <c r="H116" s="206"/>
      <c r="I116" s="88" t="s">
        <v>27</v>
      </c>
    </row>
    <row r="117" spans="1:9" s="34" customFormat="1" ht="12.75" x14ac:dyDescent="0.2">
      <c r="A117" s="88" t="s">
        <v>41</v>
      </c>
      <c r="B117" s="170" t="s">
        <v>82</v>
      </c>
      <c r="C117" s="170"/>
      <c r="D117" s="170"/>
      <c r="E117" s="170"/>
      <c r="F117" s="170"/>
      <c r="G117" s="170"/>
      <c r="H117" s="45">
        <f>H71</f>
        <v>0.3680000000000001</v>
      </c>
      <c r="I117" s="22">
        <f>I71</f>
        <v>593.33000000000004</v>
      </c>
    </row>
    <row r="118" spans="1:9" s="34" customFormat="1" ht="12.75" x14ac:dyDescent="0.2">
      <c r="A118" s="88" t="s">
        <v>54</v>
      </c>
      <c r="B118" s="170" t="s">
        <v>83</v>
      </c>
      <c r="C118" s="170"/>
      <c r="D118" s="170"/>
      <c r="E118" s="170"/>
      <c r="F118" s="170"/>
      <c r="G118" s="170"/>
      <c r="H118" s="45">
        <f>H80</f>
        <v>0.11399544</v>
      </c>
      <c r="I118" s="22">
        <f>I80</f>
        <v>183.8</v>
      </c>
    </row>
    <row r="119" spans="1:9" s="34" customFormat="1" ht="12.75" x14ac:dyDescent="0.2">
      <c r="A119" s="88" t="s">
        <v>60</v>
      </c>
      <c r="B119" s="170" t="s">
        <v>84</v>
      </c>
      <c r="C119" s="170"/>
      <c r="D119" s="170"/>
      <c r="E119" s="170"/>
      <c r="F119" s="170"/>
      <c r="G119" s="170"/>
      <c r="H119" s="45">
        <f>H86</f>
        <v>1.0123200000000001E-3</v>
      </c>
      <c r="I119" s="22">
        <f>I86</f>
        <v>1.63</v>
      </c>
    </row>
    <row r="120" spans="1:9" s="34" customFormat="1" ht="12.75" x14ac:dyDescent="0.2">
      <c r="A120" s="88" t="s">
        <v>66</v>
      </c>
      <c r="B120" s="170" t="s">
        <v>85</v>
      </c>
      <c r="C120" s="170"/>
      <c r="D120" s="170"/>
      <c r="E120" s="170"/>
      <c r="F120" s="170"/>
      <c r="G120" s="170"/>
      <c r="H120" s="45">
        <f>H97</f>
        <v>7.3042800000000005E-2</v>
      </c>
      <c r="I120" s="22">
        <f>I97</f>
        <v>117.75999999999999</v>
      </c>
    </row>
    <row r="121" spans="1:9" s="34" customFormat="1" ht="12.75" x14ac:dyDescent="0.2">
      <c r="A121" s="88" t="s">
        <v>72</v>
      </c>
      <c r="B121" s="170" t="s">
        <v>86</v>
      </c>
      <c r="C121" s="170"/>
      <c r="D121" s="170"/>
      <c r="E121" s="170"/>
      <c r="F121" s="170"/>
      <c r="G121" s="170"/>
      <c r="H121" s="45">
        <f>H110</f>
        <v>0.19292904000000005</v>
      </c>
      <c r="I121" s="22">
        <f>I110</f>
        <v>311.06</v>
      </c>
    </row>
    <row r="122" spans="1:9" s="34" customFormat="1" ht="12.75" x14ac:dyDescent="0.2">
      <c r="A122" s="88" t="s">
        <v>87</v>
      </c>
      <c r="B122" s="170" t="s">
        <v>34</v>
      </c>
      <c r="C122" s="170"/>
      <c r="D122" s="170"/>
      <c r="E122" s="170"/>
      <c r="F122" s="170"/>
      <c r="G122" s="170"/>
      <c r="H122" s="45">
        <v>0</v>
      </c>
      <c r="I122" s="22">
        <v>0</v>
      </c>
    </row>
    <row r="123" spans="1:9" s="34" customFormat="1" ht="12.75" x14ac:dyDescent="0.2">
      <c r="A123" s="165" t="s">
        <v>51</v>
      </c>
      <c r="B123" s="165"/>
      <c r="C123" s="165"/>
      <c r="D123" s="165"/>
      <c r="E123" s="165"/>
      <c r="F123" s="165"/>
      <c r="G123" s="165"/>
      <c r="H123" s="29">
        <f>SUM(H117:H122)</f>
        <v>0.74897960000000019</v>
      </c>
      <c r="I123" s="22">
        <f>SUM(I117:I122)</f>
        <v>1207.5800000000002</v>
      </c>
    </row>
    <row r="124" spans="1:9" s="34" customFormat="1" ht="12.75" x14ac:dyDescent="0.2">
      <c r="A124" s="261" t="s">
        <v>88</v>
      </c>
      <c r="B124" s="261"/>
      <c r="C124" s="261"/>
      <c r="D124" s="261"/>
      <c r="E124" s="261"/>
      <c r="F124" s="261"/>
      <c r="G124" s="261"/>
      <c r="H124" s="261"/>
      <c r="I124" s="261"/>
    </row>
    <row r="125" spans="1:9" ht="12.75" x14ac:dyDescent="0.2">
      <c r="A125" s="90">
        <v>5</v>
      </c>
      <c r="B125" s="169" t="s">
        <v>89</v>
      </c>
      <c r="C125" s="169"/>
      <c r="D125" s="169"/>
      <c r="E125" s="169"/>
      <c r="F125" s="169"/>
      <c r="G125" s="169"/>
      <c r="H125" s="90" t="s">
        <v>22</v>
      </c>
      <c r="I125" s="50" t="s">
        <v>27</v>
      </c>
    </row>
    <row r="126" spans="1:9" ht="12.75" x14ac:dyDescent="0.2">
      <c r="A126" s="158" t="s">
        <v>90</v>
      </c>
      <c r="B126" s="159"/>
      <c r="C126" s="159"/>
      <c r="D126" s="159"/>
      <c r="E126" s="159"/>
      <c r="F126" s="159"/>
      <c r="G126" s="159"/>
      <c r="H126" s="160"/>
      <c r="I126" s="46">
        <f>SUM(I34+I47+I57+I123)</f>
        <v>3167.5217000000002</v>
      </c>
    </row>
    <row r="127" spans="1:9" ht="12.75" x14ac:dyDescent="0.2">
      <c r="A127" s="88" t="s">
        <v>1</v>
      </c>
      <c r="B127" s="157" t="s">
        <v>91</v>
      </c>
      <c r="C127" s="157"/>
      <c r="D127" s="157"/>
      <c r="E127" s="157"/>
      <c r="F127" s="157"/>
      <c r="G127" s="157"/>
      <c r="H127" s="47">
        <v>0.05</v>
      </c>
      <c r="I127" s="22">
        <f>ROUND(H127*I126,2)</f>
        <v>158.38</v>
      </c>
    </row>
    <row r="128" spans="1:9" ht="12.75" x14ac:dyDescent="0.2">
      <c r="A128" s="158" t="s">
        <v>92</v>
      </c>
      <c r="B128" s="159"/>
      <c r="C128" s="159"/>
      <c r="D128" s="159"/>
      <c r="E128" s="159"/>
      <c r="F128" s="159"/>
      <c r="G128" s="159"/>
      <c r="H128" s="160"/>
      <c r="I128" s="46">
        <f>SUM(I34+I47+I57+I123+I127)</f>
        <v>3325.9017000000003</v>
      </c>
    </row>
    <row r="129" spans="1:9" ht="12.75" x14ac:dyDescent="0.2">
      <c r="A129" s="88" t="s">
        <v>3</v>
      </c>
      <c r="B129" s="157" t="s">
        <v>93</v>
      </c>
      <c r="C129" s="157"/>
      <c r="D129" s="157"/>
      <c r="E129" s="157"/>
      <c r="F129" s="157"/>
      <c r="G129" s="157"/>
      <c r="H129" s="47">
        <v>0.05</v>
      </c>
      <c r="I129" s="22">
        <f>ROUND(H129*I128,2)</f>
        <v>166.3</v>
      </c>
    </row>
    <row r="130" spans="1:9" ht="12.75" x14ac:dyDescent="0.2">
      <c r="A130" s="158" t="s">
        <v>94</v>
      </c>
      <c r="B130" s="159"/>
      <c r="C130" s="159"/>
      <c r="D130" s="159"/>
      <c r="E130" s="159"/>
      <c r="F130" s="159"/>
      <c r="G130" s="159"/>
      <c r="H130" s="160"/>
      <c r="I130" s="46">
        <f>SUM(I34+I47+I57+I123+I127+I129)</f>
        <v>3492.2017000000005</v>
      </c>
    </row>
    <row r="131" spans="1:9" ht="12.75" x14ac:dyDescent="0.2">
      <c r="A131" s="161" t="s">
        <v>5</v>
      </c>
      <c r="B131" s="157" t="s">
        <v>95</v>
      </c>
      <c r="C131" s="157"/>
      <c r="D131" s="157"/>
      <c r="E131" s="157"/>
      <c r="F131" s="157"/>
      <c r="G131" s="157"/>
      <c r="H131" s="48">
        <f>+(100-8.65)/100</f>
        <v>0.91349999999999998</v>
      </c>
      <c r="I131" s="49">
        <f>I130/H131</f>
        <v>3822.8808976464156</v>
      </c>
    </row>
    <row r="132" spans="1:9" ht="12.75" x14ac:dyDescent="0.2">
      <c r="A132" s="162"/>
      <c r="B132" s="157" t="s">
        <v>96</v>
      </c>
      <c r="C132" s="157"/>
      <c r="D132" s="157"/>
      <c r="E132" s="157"/>
      <c r="F132" s="157"/>
      <c r="G132" s="157"/>
      <c r="H132" s="47" t="s">
        <v>28</v>
      </c>
      <c r="I132" s="50" t="s">
        <v>28</v>
      </c>
    </row>
    <row r="133" spans="1:9" ht="12.75" x14ac:dyDescent="0.2">
      <c r="A133" s="162"/>
      <c r="B133" s="164" t="s">
        <v>97</v>
      </c>
      <c r="C133" s="164"/>
      <c r="D133" s="164"/>
      <c r="E133" s="164"/>
      <c r="F133" s="164"/>
      <c r="G133" s="164"/>
      <c r="H133" s="51">
        <v>0.03</v>
      </c>
      <c r="I133" s="22">
        <f>I131*H133</f>
        <v>114.68642692939247</v>
      </c>
    </row>
    <row r="134" spans="1:9" ht="12.75" x14ac:dyDescent="0.2">
      <c r="A134" s="162"/>
      <c r="B134" s="164" t="s">
        <v>98</v>
      </c>
      <c r="C134" s="164"/>
      <c r="D134" s="164"/>
      <c r="E134" s="164"/>
      <c r="F134" s="164"/>
      <c r="G134" s="164"/>
      <c r="H134" s="51">
        <v>6.4999999999999997E-3</v>
      </c>
      <c r="I134" s="22">
        <f>I131*H134</f>
        <v>24.8487258347017</v>
      </c>
    </row>
    <row r="135" spans="1:9" ht="12.75" x14ac:dyDescent="0.2">
      <c r="A135" s="162"/>
      <c r="B135" s="134" t="s">
        <v>99</v>
      </c>
      <c r="C135" s="134"/>
      <c r="D135" s="134"/>
      <c r="E135" s="134"/>
      <c r="F135" s="134"/>
      <c r="G135" s="134"/>
      <c r="H135" s="51" t="s">
        <v>28</v>
      </c>
      <c r="I135" s="50" t="s">
        <v>28</v>
      </c>
    </row>
    <row r="136" spans="1:9" ht="12.75" x14ac:dyDescent="0.2">
      <c r="A136" s="162"/>
      <c r="B136" s="134" t="s">
        <v>100</v>
      </c>
      <c r="C136" s="134"/>
      <c r="D136" s="134"/>
      <c r="E136" s="134"/>
      <c r="F136" s="134"/>
      <c r="G136" s="134"/>
      <c r="H136" s="51" t="s">
        <v>28</v>
      </c>
      <c r="I136" s="50" t="s">
        <v>28</v>
      </c>
    </row>
    <row r="137" spans="1:9" ht="12.75" x14ac:dyDescent="0.2">
      <c r="A137" s="163"/>
      <c r="B137" s="164" t="s">
        <v>101</v>
      </c>
      <c r="C137" s="164"/>
      <c r="D137" s="164"/>
      <c r="E137" s="164"/>
      <c r="F137" s="164"/>
      <c r="G137" s="164"/>
      <c r="H137" s="51">
        <v>0.05</v>
      </c>
      <c r="I137" s="22">
        <f>I131*H137</f>
        <v>191.1440448823208</v>
      </c>
    </row>
    <row r="138" spans="1:9" ht="12.75" x14ac:dyDescent="0.2">
      <c r="A138" s="165" t="s">
        <v>102</v>
      </c>
      <c r="B138" s="165"/>
      <c r="C138" s="165"/>
      <c r="D138" s="165"/>
      <c r="E138" s="165"/>
      <c r="F138" s="165"/>
      <c r="G138" s="165"/>
      <c r="H138" s="165"/>
      <c r="I138" s="22">
        <f>SUM(I127+I129+I133+I134+I137)</f>
        <v>655.35919764641494</v>
      </c>
    </row>
    <row r="139" spans="1:9" ht="12.75" x14ac:dyDescent="0.2">
      <c r="A139" s="258"/>
      <c r="B139" s="258"/>
      <c r="C139" s="258"/>
      <c r="D139" s="258"/>
      <c r="E139" s="258"/>
      <c r="F139" s="258"/>
      <c r="G139" s="258"/>
      <c r="H139" s="258"/>
      <c r="I139" s="258"/>
    </row>
    <row r="140" spans="1:9" ht="12.75" x14ac:dyDescent="0.2">
      <c r="A140" s="149" t="s">
        <v>103</v>
      </c>
      <c r="B140" s="149"/>
      <c r="C140" s="149"/>
      <c r="D140" s="149"/>
      <c r="E140" s="149"/>
      <c r="F140" s="149"/>
      <c r="G140" s="149"/>
      <c r="H140" s="52">
        <f>SUM(H133:H137)</f>
        <v>8.6499999999999994E-2</v>
      </c>
      <c r="I140" s="79">
        <f>I137+I134+I133</f>
        <v>330.67919764641499</v>
      </c>
    </row>
    <row r="141" spans="1:9" ht="12.75" x14ac:dyDescent="0.2">
      <c r="A141" s="150" t="s">
        <v>104</v>
      </c>
      <c r="B141" s="150"/>
      <c r="C141" s="260" t="s">
        <v>105</v>
      </c>
      <c r="D141" s="260"/>
      <c r="E141" s="260"/>
      <c r="F141" s="260"/>
      <c r="G141" s="260"/>
      <c r="H141" s="260"/>
      <c r="I141" s="260"/>
    </row>
    <row r="142" spans="1:9" ht="12.75" x14ac:dyDescent="0.2">
      <c r="A142" s="150"/>
      <c r="B142" s="150"/>
      <c r="C142" s="154" t="s">
        <v>106</v>
      </c>
      <c r="D142" s="154"/>
      <c r="E142" s="154"/>
      <c r="F142" s="154"/>
      <c r="G142" s="154"/>
      <c r="H142" s="154"/>
      <c r="I142" s="154"/>
    </row>
    <row r="143" spans="1:9" ht="12.75" x14ac:dyDescent="0.2">
      <c r="A143" s="150"/>
      <c r="B143" s="150"/>
      <c r="C143" s="156" t="s">
        <v>107</v>
      </c>
      <c r="D143" s="156"/>
      <c r="E143" s="156"/>
      <c r="F143" s="156"/>
      <c r="G143" s="156"/>
      <c r="H143" s="156"/>
      <c r="I143" s="156"/>
    </row>
    <row r="144" spans="1:9" x14ac:dyDescent="0.2">
      <c r="A144" s="132"/>
      <c r="B144" s="132"/>
      <c r="C144" s="132"/>
      <c r="D144" s="132"/>
      <c r="E144" s="132"/>
      <c r="F144" s="132"/>
      <c r="G144" s="132"/>
      <c r="H144" s="132"/>
      <c r="I144" s="132"/>
    </row>
    <row r="145" spans="1:13" ht="12.75" x14ac:dyDescent="0.2">
      <c r="A145" s="189" t="s">
        <v>108</v>
      </c>
      <c r="B145" s="189"/>
      <c r="C145" s="189"/>
      <c r="D145" s="189"/>
      <c r="E145" s="189"/>
      <c r="F145" s="189"/>
      <c r="G145" s="189"/>
      <c r="H145" s="189"/>
      <c r="I145" s="189"/>
      <c r="J145" s="53"/>
    </row>
    <row r="146" spans="1:13" ht="12.75" x14ac:dyDescent="0.2">
      <c r="A146" s="258"/>
      <c r="B146" s="258"/>
      <c r="C146" s="258"/>
      <c r="D146" s="258"/>
      <c r="E146" s="258"/>
      <c r="F146" s="258"/>
      <c r="G146" s="258"/>
      <c r="H146" s="258"/>
      <c r="I146" s="258"/>
    </row>
    <row r="147" spans="1:13" ht="12.75" x14ac:dyDescent="0.2">
      <c r="A147" s="259" t="s">
        <v>109</v>
      </c>
      <c r="B147" s="259"/>
      <c r="C147" s="259"/>
      <c r="D147" s="259"/>
      <c r="E147" s="259"/>
      <c r="F147" s="259"/>
      <c r="G147" s="259"/>
      <c r="H147" s="259"/>
      <c r="I147" s="259"/>
    </row>
    <row r="148" spans="1:13" ht="12.75" x14ac:dyDescent="0.2">
      <c r="A148" s="143" t="s">
        <v>110</v>
      </c>
      <c r="B148" s="143"/>
      <c r="C148" s="143"/>
      <c r="D148" s="143"/>
      <c r="E148" s="143"/>
      <c r="F148" s="143"/>
      <c r="G148" s="143"/>
      <c r="H148" s="143"/>
      <c r="I148" s="87" t="s">
        <v>27</v>
      </c>
    </row>
    <row r="149" spans="1:13" s="34" customFormat="1" ht="12.75" x14ac:dyDescent="0.2">
      <c r="A149" s="91" t="s">
        <v>1</v>
      </c>
      <c r="B149" s="130" t="s">
        <v>111</v>
      </c>
      <c r="C149" s="130"/>
      <c r="D149" s="130"/>
      <c r="E149" s="130"/>
      <c r="F149" s="130"/>
      <c r="G149" s="130"/>
      <c r="H149" s="130"/>
      <c r="I149" s="76">
        <f>I34</f>
        <v>1612.3275999999998</v>
      </c>
    </row>
    <row r="150" spans="1:13" ht="12.75" x14ac:dyDescent="0.2">
      <c r="A150" s="91" t="s">
        <v>3</v>
      </c>
      <c r="B150" s="130" t="s">
        <v>112</v>
      </c>
      <c r="C150" s="130"/>
      <c r="D150" s="130"/>
      <c r="E150" s="130"/>
      <c r="F150" s="130"/>
      <c r="G150" s="130"/>
      <c r="H150" s="130"/>
      <c r="I150" s="76">
        <f>I47</f>
        <v>347.61410000000001</v>
      </c>
      <c r="J150" s="59"/>
    </row>
    <row r="151" spans="1:13" ht="12.75" x14ac:dyDescent="0.2">
      <c r="A151" s="91" t="s">
        <v>5</v>
      </c>
      <c r="B151" s="130" t="s">
        <v>113</v>
      </c>
      <c r="C151" s="130"/>
      <c r="D151" s="130"/>
      <c r="E151" s="130"/>
      <c r="F151" s="130"/>
      <c r="G151" s="130"/>
      <c r="H151" s="130"/>
      <c r="I151" s="76">
        <f>I57</f>
        <v>0</v>
      </c>
      <c r="J151" s="59"/>
    </row>
    <row r="152" spans="1:13" ht="12.75" x14ac:dyDescent="0.2">
      <c r="A152" s="91" t="s">
        <v>7</v>
      </c>
      <c r="B152" s="130" t="s">
        <v>81</v>
      </c>
      <c r="C152" s="130"/>
      <c r="D152" s="130"/>
      <c r="E152" s="130"/>
      <c r="F152" s="130"/>
      <c r="G152" s="130"/>
      <c r="H152" s="130"/>
      <c r="I152" s="76">
        <f>I123</f>
        <v>1207.5800000000002</v>
      </c>
      <c r="J152" s="59"/>
    </row>
    <row r="153" spans="1:13" ht="12.75" x14ac:dyDescent="0.2">
      <c r="A153" s="126" t="s">
        <v>114</v>
      </c>
      <c r="B153" s="126"/>
      <c r="C153" s="126"/>
      <c r="D153" s="126"/>
      <c r="E153" s="126"/>
      <c r="F153" s="126"/>
      <c r="G153" s="126"/>
      <c r="H153" s="126"/>
      <c r="I153" s="76">
        <f>SUM(I149:I152)</f>
        <v>3167.5217000000002</v>
      </c>
      <c r="J153" s="59"/>
    </row>
    <row r="154" spans="1:13" ht="12.75" x14ac:dyDescent="0.2">
      <c r="A154" s="55" t="s">
        <v>31</v>
      </c>
      <c r="B154" s="130" t="s">
        <v>115</v>
      </c>
      <c r="C154" s="130"/>
      <c r="D154" s="130"/>
      <c r="E154" s="130"/>
      <c r="F154" s="130"/>
      <c r="G154" s="130"/>
      <c r="H154" s="130"/>
      <c r="I154" s="76">
        <f>I138</f>
        <v>655.35919764641494</v>
      </c>
      <c r="J154" s="59"/>
    </row>
    <row r="155" spans="1:13" ht="12.75" x14ac:dyDescent="0.2">
      <c r="A155" s="126" t="s">
        <v>116</v>
      </c>
      <c r="B155" s="126"/>
      <c r="C155" s="126"/>
      <c r="D155" s="126"/>
      <c r="E155" s="126"/>
      <c r="F155" s="126"/>
      <c r="G155" s="126"/>
      <c r="H155" s="126"/>
      <c r="I155" s="76">
        <f>SUM(I153:I154)</f>
        <v>3822.8808976464152</v>
      </c>
      <c r="J155" s="59"/>
    </row>
    <row r="156" spans="1:13" ht="12.75" x14ac:dyDescent="0.2">
      <c r="A156" s="126" t="s">
        <v>125</v>
      </c>
      <c r="B156" s="126"/>
      <c r="C156" s="126"/>
      <c r="D156" s="126"/>
      <c r="E156" s="126"/>
      <c r="F156" s="126"/>
      <c r="G156" s="126"/>
      <c r="H156" s="126"/>
      <c r="I156" s="76">
        <f>I155*2</f>
        <v>7645.7617952928304</v>
      </c>
      <c r="J156" s="59"/>
    </row>
    <row r="157" spans="1:13" x14ac:dyDescent="0.2">
      <c r="J157" s="56"/>
      <c r="K157" s="56"/>
      <c r="L157" s="56"/>
      <c r="M157" s="57"/>
    </row>
    <row r="158" spans="1:13" x14ac:dyDescent="0.2">
      <c r="I158" s="80"/>
      <c r="J158" s="56"/>
      <c r="K158" s="56"/>
      <c r="L158" s="56"/>
      <c r="M158" s="57"/>
    </row>
    <row r="159" spans="1:13" x14ac:dyDescent="0.2">
      <c r="J159" s="56"/>
      <c r="K159" s="56"/>
      <c r="L159" s="56"/>
      <c r="M159" s="57"/>
    </row>
    <row r="160" spans="1:13" x14ac:dyDescent="0.2">
      <c r="J160" s="56"/>
      <c r="K160" s="56"/>
      <c r="L160" s="56"/>
      <c r="M160" s="57"/>
    </row>
    <row r="161" spans="10:13" x14ac:dyDescent="0.2">
      <c r="J161" s="56"/>
      <c r="K161" s="56"/>
      <c r="L161" s="56"/>
      <c r="M161" s="57"/>
    </row>
  </sheetData>
  <mergeCells count="199">
    <mergeCell ref="A156:H156"/>
    <mergeCell ref="B150:H150"/>
    <mergeCell ref="B151:H151"/>
    <mergeCell ref="B152:H152"/>
    <mergeCell ref="A153:H153"/>
    <mergeCell ref="B154:H154"/>
    <mergeCell ref="A155:H155"/>
    <mergeCell ref="A144:I144"/>
    <mergeCell ref="A145:I145"/>
    <mergeCell ref="A146:I146"/>
    <mergeCell ref="A147:I147"/>
    <mergeCell ref="A148:H148"/>
    <mergeCell ref="B149:H149"/>
    <mergeCell ref="A138:H138"/>
    <mergeCell ref="A139:I139"/>
    <mergeCell ref="A140:G140"/>
    <mergeCell ref="A141:B143"/>
    <mergeCell ref="C141:I141"/>
    <mergeCell ref="C142:I142"/>
    <mergeCell ref="C143:I143"/>
    <mergeCell ref="A131:A137"/>
    <mergeCell ref="B131:G131"/>
    <mergeCell ref="B132:G132"/>
    <mergeCell ref="B133:G133"/>
    <mergeCell ref="B134:G134"/>
    <mergeCell ref="B135:G135"/>
    <mergeCell ref="B136:G136"/>
    <mergeCell ref="B137:G137"/>
    <mergeCell ref="B125:G125"/>
    <mergeCell ref="A126:H126"/>
    <mergeCell ref="B127:G127"/>
    <mergeCell ref="A128:H128"/>
    <mergeCell ref="B129:G129"/>
    <mergeCell ref="A130:H130"/>
    <mergeCell ref="B119:G119"/>
    <mergeCell ref="B120:G120"/>
    <mergeCell ref="B121:G121"/>
    <mergeCell ref="B122:G122"/>
    <mergeCell ref="A123:G123"/>
    <mergeCell ref="A124:I124"/>
    <mergeCell ref="A113:I113"/>
    <mergeCell ref="A114:I114"/>
    <mergeCell ref="A115:I115"/>
    <mergeCell ref="B116:H116"/>
    <mergeCell ref="B117:G117"/>
    <mergeCell ref="B118:G118"/>
    <mergeCell ref="B107:G107"/>
    <mergeCell ref="A108:G108"/>
    <mergeCell ref="B109:G109"/>
    <mergeCell ref="A110:G110"/>
    <mergeCell ref="A111:I111"/>
    <mergeCell ref="A112:I112"/>
    <mergeCell ref="B101:H101"/>
    <mergeCell ref="B102:G102"/>
    <mergeCell ref="B103:G103"/>
    <mergeCell ref="B104:G104"/>
    <mergeCell ref="B105:G105"/>
    <mergeCell ref="B106:G106"/>
    <mergeCell ref="B95:G95"/>
    <mergeCell ref="B96:G96"/>
    <mergeCell ref="A97:G97"/>
    <mergeCell ref="A98:I98"/>
    <mergeCell ref="A99:I99"/>
    <mergeCell ref="A100:I100"/>
    <mergeCell ref="A89:I89"/>
    <mergeCell ref="B90:H90"/>
    <mergeCell ref="B91:G91"/>
    <mergeCell ref="B92:G92"/>
    <mergeCell ref="B93:G93"/>
    <mergeCell ref="B94:G94"/>
    <mergeCell ref="B83:H83"/>
    <mergeCell ref="B84:G84"/>
    <mergeCell ref="B85:G85"/>
    <mergeCell ref="A86:G86"/>
    <mergeCell ref="A87:I87"/>
    <mergeCell ref="A88:I88"/>
    <mergeCell ref="B77:G77"/>
    <mergeCell ref="A78:G78"/>
    <mergeCell ref="B79:G79"/>
    <mergeCell ref="A80:G80"/>
    <mergeCell ref="A81:I81"/>
    <mergeCell ref="A82:I82"/>
    <mergeCell ref="B70:G70"/>
    <mergeCell ref="A71:G71"/>
    <mergeCell ref="A73:I73"/>
    <mergeCell ref="A74:I74"/>
    <mergeCell ref="A75:I75"/>
    <mergeCell ref="B76:G76"/>
    <mergeCell ref="B64:G64"/>
    <mergeCell ref="B65:G65"/>
    <mergeCell ref="B66:G66"/>
    <mergeCell ref="B67:G67"/>
    <mergeCell ref="B68:G68"/>
    <mergeCell ref="B69:G69"/>
    <mergeCell ref="A57:H57"/>
    <mergeCell ref="A58:I58"/>
    <mergeCell ref="A59:I59"/>
    <mergeCell ref="A61:I61"/>
    <mergeCell ref="B62:G62"/>
    <mergeCell ref="B63:G63"/>
    <mergeCell ref="A51:I51"/>
    <mergeCell ref="B52:H52"/>
    <mergeCell ref="B53:H53"/>
    <mergeCell ref="B54:H54"/>
    <mergeCell ref="B55:H55"/>
    <mergeCell ref="B56:H56"/>
    <mergeCell ref="B45:H45"/>
    <mergeCell ref="B46:H46"/>
    <mergeCell ref="B47:H47"/>
    <mergeCell ref="A48:I48"/>
    <mergeCell ref="A49:I49"/>
    <mergeCell ref="A50:I50"/>
    <mergeCell ref="B39:G39"/>
    <mergeCell ref="B40:G40"/>
    <mergeCell ref="B41:G41"/>
    <mergeCell ref="B42:H42"/>
    <mergeCell ref="B43:H43"/>
    <mergeCell ref="B44:H44"/>
    <mergeCell ref="HH37:HO37"/>
    <mergeCell ref="HP37:HW37"/>
    <mergeCell ref="HX37:IE37"/>
    <mergeCell ref="AV37:BC37"/>
    <mergeCell ref="BD37:BK37"/>
    <mergeCell ref="BL37:BS37"/>
    <mergeCell ref="IF37:IM37"/>
    <mergeCell ref="IN37:IU37"/>
    <mergeCell ref="B38:G38"/>
    <mergeCell ref="FL37:FS37"/>
    <mergeCell ref="FT37:GA37"/>
    <mergeCell ref="GB37:GI37"/>
    <mergeCell ref="GJ37:GQ37"/>
    <mergeCell ref="GR37:GY37"/>
    <mergeCell ref="GZ37:HG37"/>
    <mergeCell ref="DP37:DW37"/>
    <mergeCell ref="DX37:EE37"/>
    <mergeCell ref="EF37:EM37"/>
    <mergeCell ref="EN37:EU37"/>
    <mergeCell ref="EV37:FC37"/>
    <mergeCell ref="FD37:FK37"/>
    <mergeCell ref="BT37:CA37"/>
    <mergeCell ref="CB37:CI37"/>
    <mergeCell ref="CJ37:CQ37"/>
    <mergeCell ref="CR37:CY37"/>
    <mergeCell ref="CZ37:DG37"/>
    <mergeCell ref="DH37:DO37"/>
    <mergeCell ref="X37:AE37"/>
    <mergeCell ref="AF37:AM37"/>
    <mergeCell ref="AN37:AU37"/>
    <mergeCell ref="A34:H34"/>
    <mergeCell ref="A35:I35"/>
    <mergeCell ref="B36:H36"/>
    <mergeCell ref="B37:H37"/>
    <mergeCell ref="J37:O37"/>
    <mergeCell ref="P37:W37"/>
    <mergeCell ref="B27:G27"/>
    <mergeCell ref="B28:G28"/>
    <mergeCell ref="B30:G30"/>
    <mergeCell ref="B31:G31"/>
    <mergeCell ref="B32:G32"/>
    <mergeCell ref="B33:H33"/>
    <mergeCell ref="B29:G29"/>
    <mergeCell ref="A21:I21"/>
    <mergeCell ref="A22:I22"/>
    <mergeCell ref="A23:I23"/>
    <mergeCell ref="A24:I24"/>
    <mergeCell ref="B25:G25"/>
    <mergeCell ref="B26:H26"/>
    <mergeCell ref="B18:G18"/>
    <mergeCell ref="H18:I18"/>
    <mergeCell ref="B19:G19"/>
    <mergeCell ref="H19:I19"/>
    <mergeCell ref="B20:G20"/>
    <mergeCell ref="H20:I20"/>
    <mergeCell ref="A13:I13"/>
    <mergeCell ref="A14:I14"/>
    <mergeCell ref="A15:I15"/>
    <mergeCell ref="A16:I16"/>
    <mergeCell ref="B17:G17"/>
    <mergeCell ref="H17:I17"/>
    <mergeCell ref="A10:I10"/>
    <mergeCell ref="A11:E11"/>
    <mergeCell ref="F11:G11"/>
    <mergeCell ref="H11:I11"/>
    <mergeCell ref="A12:E12"/>
    <mergeCell ref="F12:G12"/>
    <mergeCell ref="H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B6:G6"/>
    <mergeCell ref="H6:I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3"/>
  <sheetViews>
    <sheetView topLeftCell="A19" workbookViewId="0">
      <selection activeCell="B55" sqref="B55:H55"/>
    </sheetView>
  </sheetViews>
  <sheetFormatPr defaultRowHeight="12" x14ac:dyDescent="0.2"/>
  <cols>
    <col min="1" max="1" width="11.7109375" style="1" customWidth="1"/>
    <col min="2" max="2" width="9" style="1" customWidth="1"/>
    <col min="3" max="3" width="13.28515625" style="1" customWidth="1"/>
    <col min="4" max="4" width="12.28515625" style="1" customWidth="1"/>
    <col min="5" max="5" width="12.42578125" style="1" customWidth="1"/>
    <col min="6" max="6" width="11.28515625" style="1" customWidth="1"/>
    <col min="7" max="7" width="12.7109375" style="1" customWidth="1"/>
    <col min="8" max="8" width="10.140625" style="1" customWidth="1"/>
    <col min="9" max="9" width="15" style="34" customWidth="1"/>
    <col min="10" max="10" width="15" style="1" customWidth="1"/>
    <col min="11" max="11" width="13.5703125" style="1" customWidth="1"/>
    <col min="12" max="12" width="6.5703125" style="1" customWidth="1"/>
    <col min="13" max="14" width="9.28515625" style="1" customWidth="1"/>
    <col min="15" max="255" width="9.140625" style="1"/>
    <col min="256" max="256" width="11.7109375" style="1" customWidth="1"/>
    <col min="257" max="257" width="9" style="1" customWidth="1"/>
    <col min="258" max="258" width="13.28515625" style="1" customWidth="1"/>
    <col min="259" max="259" width="12.28515625" style="1" customWidth="1"/>
    <col min="260" max="260" width="12.42578125" style="1" customWidth="1"/>
    <col min="261" max="261" width="11.28515625" style="1" customWidth="1"/>
    <col min="262" max="262" width="16.85546875" style="1" customWidth="1"/>
    <col min="263" max="263" width="10.140625" style="1" customWidth="1"/>
    <col min="264" max="264" width="15" style="1" customWidth="1"/>
    <col min="265" max="265" width="10.7109375" style="1" customWidth="1"/>
    <col min="266" max="266" width="11.140625" style="1" customWidth="1"/>
    <col min="267" max="267" width="7.42578125" style="1" customWidth="1"/>
    <col min="268" max="268" width="6.5703125" style="1" customWidth="1"/>
    <col min="269" max="270" width="9.28515625" style="1" customWidth="1"/>
    <col min="271" max="511" width="9.140625" style="1"/>
    <col min="512" max="512" width="11.7109375" style="1" customWidth="1"/>
    <col min="513" max="513" width="9" style="1" customWidth="1"/>
    <col min="514" max="514" width="13.28515625" style="1" customWidth="1"/>
    <col min="515" max="515" width="12.28515625" style="1" customWidth="1"/>
    <col min="516" max="516" width="12.42578125" style="1" customWidth="1"/>
    <col min="517" max="517" width="11.28515625" style="1" customWidth="1"/>
    <col min="518" max="518" width="16.85546875" style="1" customWidth="1"/>
    <col min="519" max="519" width="10.140625" style="1" customWidth="1"/>
    <col min="520" max="520" width="15" style="1" customWidth="1"/>
    <col min="521" max="521" width="10.7109375" style="1" customWidth="1"/>
    <col min="522" max="522" width="11.140625" style="1" customWidth="1"/>
    <col min="523" max="523" width="7.42578125" style="1" customWidth="1"/>
    <col min="524" max="524" width="6.5703125" style="1" customWidth="1"/>
    <col min="525" max="526" width="9.28515625" style="1" customWidth="1"/>
    <col min="527" max="767" width="9.140625" style="1"/>
    <col min="768" max="768" width="11.7109375" style="1" customWidth="1"/>
    <col min="769" max="769" width="9" style="1" customWidth="1"/>
    <col min="770" max="770" width="13.28515625" style="1" customWidth="1"/>
    <col min="771" max="771" width="12.28515625" style="1" customWidth="1"/>
    <col min="772" max="772" width="12.42578125" style="1" customWidth="1"/>
    <col min="773" max="773" width="11.28515625" style="1" customWidth="1"/>
    <col min="774" max="774" width="16.85546875" style="1" customWidth="1"/>
    <col min="775" max="775" width="10.140625" style="1" customWidth="1"/>
    <col min="776" max="776" width="15" style="1" customWidth="1"/>
    <col min="777" max="777" width="10.7109375" style="1" customWidth="1"/>
    <col min="778" max="778" width="11.140625" style="1" customWidth="1"/>
    <col min="779" max="779" width="7.42578125" style="1" customWidth="1"/>
    <col min="780" max="780" width="6.5703125" style="1" customWidth="1"/>
    <col min="781" max="782" width="9.28515625" style="1" customWidth="1"/>
    <col min="783" max="1023" width="9.140625" style="1"/>
    <col min="1024" max="1024" width="11.7109375" style="1" customWidth="1"/>
    <col min="1025" max="1025" width="9" style="1" customWidth="1"/>
    <col min="1026" max="1026" width="13.28515625" style="1" customWidth="1"/>
    <col min="1027" max="1027" width="12.28515625" style="1" customWidth="1"/>
    <col min="1028" max="1028" width="12.42578125" style="1" customWidth="1"/>
    <col min="1029" max="1029" width="11.28515625" style="1" customWidth="1"/>
    <col min="1030" max="1030" width="16.85546875" style="1" customWidth="1"/>
    <col min="1031" max="1031" width="10.140625" style="1" customWidth="1"/>
    <col min="1032" max="1032" width="15" style="1" customWidth="1"/>
    <col min="1033" max="1033" width="10.7109375" style="1" customWidth="1"/>
    <col min="1034" max="1034" width="11.140625" style="1" customWidth="1"/>
    <col min="1035" max="1035" width="7.42578125" style="1" customWidth="1"/>
    <col min="1036" max="1036" width="6.5703125" style="1" customWidth="1"/>
    <col min="1037" max="1038" width="9.28515625" style="1" customWidth="1"/>
    <col min="1039" max="1279" width="9.140625" style="1"/>
    <col min="1280" max="1280" width="11.7109375" style="1" customWidth="1"/>
    <col min="1281" max="1281" width="9" style="1" customWidth="1"/>
    <col min="1282" max="1282" width="13.28515625" style="1" customWidth="1"/>
    <col min="1283" max="1283" width="12.28515625" style="1" customWidth="1"/>
    <col min="1284" max="1284" width="12.42578125" style="1" customWidth="1"/>
    <col min="1285" max="1285" width="11.28515625" style="1" customWidth="1"/>
    <col min="1286" max="1286" width="16.85546875" style="1" customWidth="1"/>
    <col min="1287" max="1287" width="10.140625" style="1" customWidth="1"/>
    <col min="1288" max="1288" width="15" style="1" customWidth="1"/>
    <col min="1289" max="1289" width="10.7109375" style="1" customWidth="1"/>
    <col min="1290" max="1290" width="11.140625" style="1" customWidth="1"/>
    <col min="1291" max="1291" width="7.42578125" style="1" customWidth="1"/>
    <col min="1292" max="1292" width="6.5703125" style="1" customWidth="1"/>
    <col min="1293" max="1294" width="9.28515625" style="1" customWidth="1"/>
    <col min="1295" max="1535" width="9.140625" style="1"/>
    <col min="1536" max="1536" width="11.7109375" style="1" customWidth="1"/>
    <col min="1537" max="1537" width="9" style="1" customWidth="1"/>
    <col min="1538" max="1538" width="13.28515625" style="1" customWidth="1"/>
    <col min="1539" max="1539" width="12.28515625" style="1" customWidth="1"/>
    <col min="1540" max="1540" width="12.42578125" style="1" customWidth="1"/>
    <col min="1541" max="1541" width="11.28515625" style="1" customWidth="1"/>
    <col min="1542" max="1542" width="16.85546875" style="1" customWidth="1"/>
    <col min="1543" max="1543" width="10.140625" style="1" customWidth="1"/>
    <col min="1544" max="1544" width="15" style="1" customWidth="1"/>
    <col min="1545" max="1545" width="10.7109375" style="1" customWidth="1"/>
    <col min="1546" max="1546" width="11.140625" style="1" customWidth="1"/>
    <col min="1547" max="1547" width="7.42578125" style="1" customWidth="1"/>
    <col min="1548" max="1548" width="6.5703125" style="1" customWidth="1"/>
    <col min="1549" max="1550" width="9.28515625" style="1" customWidth="1"/>
    <col min="1551" max="1791" width="9.140625" style="1"/>
    <col min="1792" max="1792" width="11.7109375" style="1" customWidth="1"/>
    <col min="1793" max="1793" width="9" style="1" customWidth="1"/>
    <col min="1794" max="1794" width="13.28515625" style="1" customWidth="1"/>
    <col min="1795" max="1795" width="12.28515625" style="1" customWidth="1"/>
    <col min="1796" max="1796" width="12.42578125" style="1" customWidth="1"/>
    <col min="1797" max="1797" width="11.28515625" style="1" customWidth="1"/>
    <col min="1798" max="1798" width="16.85546875" style="1" customWidth="1"/>
    <col min="1799" max="1799" width="10.140625" style="1" customWidth="1"/>
    <col min="1800" max="1800" width="15" style="1" customWidth="1"/>
    <col min="1801" max="1801" width="10.7109375" style="1" customWidth="1"/>
    <col min="1802" max="1802" width="11.140625" style="1" customWidth="1"/>
    <col min="1803" max="1803" width="7.42578125" style="1" customWidth="1"/>
    <col min="1804" max="1804" width="6.5703125" style="1" customWidth="1"/>
    <col min="1805" max="1806" width="9.28515625" style="1" customWidth="1"/>
    <col min="1807" max="2047" width="9.140625" style="1"/>
    <col min="2048" max="2048" width="11.7109375" style="1" customWidth="1"/>
    <col min="2049" max="2049" width="9" style="1" customWidth="1"/>
    <col min="2050" max="2050" width="13.28515625" style="1" customWidth="1"/>
    <col min="2051" max="2051" width="12.28515625" style="1" customWidth="1"/>
    <col min="2052" max="2052" width="12.42578125" style="1" customWidth="1"/>
    <col min="2053" max="2053" width="11.28515625" style="1" customWidth="1"/>
    <col min="2054" max="2054" width="16.85546875" style="1" customWidth="1"/>
    <col min="2055" max="2055" width="10.140625" style="1" customWidth="1"/>
    <col min="2056" max="2056" width="15" style="1" customWidth="1"/>
    <col min="2057" max="2057" width="10.7109375" style="1" customWidth="1"/>
    <col min="2058" max="2058" width="11.140625" style="1" customWidth="1"/>
    <col min="2059" max="2059" width="7.42578125" style="1" customWidth="1"/>
    <col min="2060" max="2060" width="6.5703125" style="1" customWidth="1"/>
    <col min="2061" max="2062" width="9.28515625" style="1" customWidth="1"/>
    <col min="2063" max="2303" width="9.140625" style="1"/>
    <col min="2304" max="2304" width="11.7109375" style="1" customWidth="1"/>
    <col min="2305" max="2305" width="9" style="1" customWidth="1"/>
    <col min="2306" max="2306" width="13.28515625" style="1" customWidth="1"/>
    <col min="2307" max="2307" width="12.28515625" style="1" customWidth="1"/>
    <col min="2308" max="2308" width="12.42578125" style="1" customWidth="1"/>
    <col min="2309" max="2309" width="11.28515625" style="1" customWidth="1"/>
    <col min="2310" max="2310" width="16.85546875" style="1" customWidth="1"/>
    <col min="2311" max="2311" width="10.140625" style="1" customWidth="1"/>
    <col min="2312" max="2312" width="15" style="1" customWidth="1"/>
    <col min="2313" max="2313" width="10.7109375" style="1" customWidth="1"/>
    <col min="2314" max="2314" width="11.140625" style="1" customWidth="1"/>
    <col min="2315" max="2315" width="7.42578125" style="1" customWidth="1"/>
    <col min="2316" max="2316" width="6.5703125" style="1" customWidth="1"/>
    <col min="2317" max="2318" width="9.28515625" style="1" customWidth="1"/>
    <col min="2319" max="2559" width="9.140625" style="1"/>
    <col min="2560" max="2560" width="11.7109375" style="1" customWidth="1"/>
    <col min="2561" max="2561" width="9" style="1" customWidth="1"/>
    <col min="2562" max="2562" width="13.28515625" style="1" customWidth="1"/>
    <col min="2563" max="2563" width="12.28515625" style="1" customWidth="1"/>
    <col min="2564" max="2564" width="12.42578125" style="1" customWidth="1"/>
    <col min="2565" max="2565" width="11.28515625" style="1" customWidth="1"/>
    <col min="2566" max="2566" width="16.85546875" style="1" customWidth="1"/>
    <col min="2567" max="2567" width="10.140625" style="1" customWidth="1"/>
    <col min="2568" max="2568" width="15" style="1" customWidth="1"/>
    <col min="2569" max="2569" width="10.7109375" style="1" customWidth="1"/>
    <col min="2570" max="2570" width="11.140625" style="1" customWidth="1"/>
    <col min="2571" max="2571" width="7.42578125" style="1" customWidth="1"/>
    <col min="2572" max="2572" width="6.5703125" style="1" customWidth="1"/>
    <col min="2573" max="2574" width="9.28515625" style="1" customWidth="1"/>
    <col min="2575" max="2815" width="9.140625" style="1"/>
    <col min="2816" max="2816" width="11.7109375" style="1" customWidth="1"/>
    <col min="2817" max="2817" width="9" style="1" customWidth="1"/>
    <col min="2818" max="2818" width="13.28515625" style="1" customWidth="1"/>
    <col min="2819" max="2819" width="12.28515625" style="1" customWidth="1"/>
    <col min="2820" max="2820" width="12.42578125" style="1" customWidth="1"/>
    <col min="2821" max="2821" width="11.28515625" style="1" customWidth="1"/>
    <col min="2822" max="2822" width="16.85546875" style="1" customWidth="1"/>
    <col min="2823" max="2823" width="10.140625" style="1" customWidth="1"/>
    <col min="2824" max="2824" width="15" style="1" customWidth="1"/>
    <col min="2825" max="2825" width="10.7109375" style="1" customWidth="1"/>
    <col min="2826" max="2826" width="11.140625" style="1" customWidth="1"/>
    <col min="2827" max="2827" width="7.42578125" style="1" customWidth="1"/>
    <col min="2828" max="2828" width="6.5703125" style="1" customWidth="1"/>
    <col min="2829" max="2830" width="9.28515625" style="1" customWidth="1"/>
    <col min="2831" max="3071" width="9.140625" style="1"/>
    <col min="3072" max="3072" width="11.7109375" style="1" customWidth="1"/>
    <col min="3073" max="3073" width="9" style="1" customWidth="1"/>
    <col min="3074" max="3074" width="13.28515625" style="1" customWidth="1"/>
    <col min="3075" max="3075" width="12.28515625" style="1" customWidth="1"/>
    <col min="3076" max="3076" width="12.42578125" style="1" customWidth="1"/>
    <col min="3077" max="3077" width="11.28515625" style="1" customWidth="1"/>
    <col min="3078" max="3078" width="16.85546875" style="1" customWidth="1"/>
    <col min="3079" max="3079" width="10.140625" style="1" customWidth="1"/>
    <col min="3080" max="3080" width="15" style="1" customWidth="1"/>
    <col min="3081" max="3081" width="10.7109375" style="1" customWidth="1"/>
    <col min="3082" max="3082" width="11.140625" style="1" customWidth="1"/>
    <col min="3083" max="3083" width="7.42578125" style="1" customWidth="1"/>
    <col min="3084" max="3084" width="6.5703125" style="1" customWidth="1"/>
    <col min="3085" max="3086" width="9.28515625" style="1" customWidth="1"/>
    <col min="3087" max="3327" width="9.140625" style="1"/>
    <col min="3328" max="3328" width="11.7109375" style="1" customWidth="1"/>
    <col min="3329" max="3329" width="9" style="1" customWidth="1"/>
    <col min="3330" max="3330" width="13.28515625" style="1" customWidth="1"/>
    <col min="3331" max="3331" width="12.28515625" style="1" customWidth="1"/>
    <col min="3332" max="3332" width="12.42578125" style="1" customWidth="1"/>
    <col min="3333" max="3333" width="11.28515625" style="1" customWidth="1"/>
    <col min="3334" max="3334" width="16.85546875" style="1" customWidth="1"/>
    <col min="3335" max="3335" width="10.140625" style="1" customWidth="1"/>
    <col min="3336" max="3336" width="15" style="1" customWidth="1"/>
    <col min="3337" max="3337" width="10.7109375" style="1" customWidth="1"/>
    <col min="3338" max="3338" width="11.140625" style="1" customWidth="1"/>
    <col min="3339" max="3339" width="7.42578125" style="1" customWidth="1"/>
    <col min="3340" max="3340" width="6.5703125" style="1" customWidth="1"/>
    <col min="3341" max="3342" width="9.28515625" style="1" customWidth="1"/>
    <col min="3343" max="3583" width="9.140625" style="1"/>
    <col min="3584" max="3584" width="11.7109375" style="1" customWidth="1"/>
    <col min="3585" max="3585" width="9" style="1" customWidth="1"/>
    <col min="3586" max="3586" width="13.28515625" style="1" customWidth="1"/>
    <col min="3587" max="3587" width="12.28515625" style="1" customWidth="1"/>
    <col min="3588" max="3588" width="12.42578125" style="1" customWidth="1"/>
    <col min="3589" max="3589" width="11.28515625" style="1" customWidth="1"/>
    <col min="3590" max="3590" width="16.85546875" style="1" customWidth="1"/>
    <col min="3591" max="3591" width="10.140625" style="1" customWidth="1"/>
    <col min="3592" max="3592" width="15" style="1" customWidth="1"/>
    <col min="3593" max="3593" width="10.7109375" style="1" customWidth="1"/>
    <col min="3594" max="3594" width="11.140625" style="1" customWidth="1"/>
    <col min="3595" max="3595" width="7.42578125" style="1" customWidth="1"/>
    <col min="3596" max="3596" width="6.5703125" style="1" customWidth="1"/>
    <col min="3597" max="3598" width="9.28515625" style="1" customWidth="1"/>
    <col min="3599" max="3839" width="9.140625" style="1"/>
    <col min="3840" max="3840" width="11.7109375" style="1" customWidth="1"/>
    <col min="3841" max="3841" width="9" style="1" customWidth="1"/>
    <col min="3842" max="3842" width="13.28515625" style="1" customWidth="1"/>
    <col min="3843" max="3843" width="12.28515625" style="1" customWidth="1"/>
    <col min="3844" max="3844" width="12.42578125" style="1" customWidth="1"/>
    <col min="3845" max="3845" width="11.28515625" style="1" customWidth="1"/>
    <col min="3846" max="3846" width="16.85546875" style="1" customWidth="1"/>
    <col min="3847" max="3847" width="10.140625" style="1" customWidth="1"/>
    <col min="3848" max="3848" width="15" style="1" customWidth="1"/>
    <col min="3849" max="3849" width="10.7109375" style="1" customWidth="1"/>
    <col min="3850" max="3850" width="11.140625" style="1" customWidth="1"/>
    <col min="3851" max="3851" width="7.42578125" style="1" customWidth="1"/>
    <col min="3852" max="3852" width="6.5703125" style="1" customWidth="1"/>
    <col min="3853" max="3854" width="9.28515625" style="1" customWidth="1"/>
    <col min="3855" max="4095" width="9.140625" style="1"/>
    <col min="4096" max="4096" width="11.7109375" style="1" customWidth="1"/>
    <col min="4097" max="4097" width="9" style="1" customWidth="1"/>
    <col min="4098" max="4098" width="13.28515625" style="1" customWidth="1"/>
    <col min="4099" max="4099" width="12.28515625" style="1" customWidth="1"/>
    <col min="4100" max="4100" width="12.42578125" style="1" customWidth="1"/>
    <col min="4101" max="4101" width="11.28515625" style="1" customWidth="1"/>
    <col min="4102" max="4102" width="16.85546875" style="1" customWidth="1"/>
    <col min="4103" max="4103" width="10.140625" style="1" customWidth="1"/>
    <col min="4104" max="4104" width="15" style="1" customWidth="1"/>
    <col min="4105" max="4105" width="10.7109375" style="1" customWidth="1"/>
    <col min="4106" max="4106" width="11.140625" style="1" customWidth="1"/>
    <col min="4107" max="4107" width="7.42578125" style="1" customWidth="1"/>
    <col min="4108" max="4108" width="6.5703125" style="1" customWidth="1"/>
    <col min="4109" max="4110" width="9.28515625" style="1" customWidth="1"/>
    <col min="4111" max="4351" width="9.140625" style="1"/>
    <col min="4352" max="4352" width="11.7109375" style="1" customWidth="1"/>
    <col min="4353" max="4353" width="9" style="1" customWidth="1"/>
    <col min="4354" max="4354" width="13.28515625" style="1" customWidth="1"/>
    <col min="4355" max="4355" width="12.28515625" style="1" customWidth="1"/>
    <col min="4356" max="4356" width="12.42578125" style="1" customWidth="1"/>
    <col min="4357" max="4357" width="11.28515625" style="1" customWidth="1"/>
    <col min="4358" max="4358" width="16.85546875" style="1" customWidth="1"/>
    <col min="4359" max="4359" width="10.140625" style="1" customWidth="1"/>
    <col min="4360" max="4360" width="15" style="1" customWidth="1"/>
    <col min="4361" max="4361" width="10.7109375" style="1" customWidth="1"/>
    <col min="4362" max="4362" width="11.140625" style="1" customWidth="1"/>
    <col min="4363" max="4363" width="7.42578125" style="1" customWidth="1"/>
    <col min="4364" max="4364" width="6.5703125" style="1" customWidth="1"/>
    <col min="4365" max="4366" width="9.28515625" style="1" customWidth="1"/>
    <col min="4367" max="4607" width="9.140625" style="1"/>
    <col min="4608" max="4608" width="11.7109375" style="1" customWidth="1"/>
    <col min="4609" max="4609" width="9" style="1" customWidth="1"/>
    <col min="4610" max="4610" width="13.28515625" style="1" customWidth="1"/>
    <col min="4611" max="4611" width="12.28515625" style="1" customWidth="1"/>
    <col min="4612" max="4612" width="12.42578125" style="1" customWidth="1"/>
    <col min="4613" max="4613" width="11.28515625" style="1" customWidth="1"/>
    <col min="4614" max="4614" width="16.85546875" style="1" customWidth="1"/>
    <col min="4615" max="4615" width="10.140625" style="1" customWidth="1"/>
    <col min="4616" max="4616" width="15" style="1" customWidth="1"/>
    <col min="4617" max="4617" width="10.7109375" style="1" customWidth="1"/>
    <col min="4618" max="4618" width="11.140625" style="1" customWidth="1"/>
    <col min="4619" max="4619" width="7.42578125" style="1" customWidth="1"/>
    <col min="4620" max="4620" width="6.5703125" style="1" customWidth="1"/>
    <col min="4621" max="4622" width="9.28515625" style="1" customWidth="1"/>
    <col min="4623" max="4863" width="9.140625" style="1"/>
    <col min="4864" max="4864" width="11.7109375" style="1" customWidth="1"/>
    <col min="4865" max="4865" width="9" style="1" customWidth="1"/>
    <col min="4866" max="4866" width="13.28515625" style="1" customWidth="1"/>
    <col min="4867" max="4867" width="12.28515625" style="1" customWidth="1"/>
    <col min="4868" max="4868" width="12.42578125" style="1" customWidth="1"/>
    <col min="4869" max="4869" width="11.28515625" style="1" customWidth="1"/>
    <col min="4870" max="4870" width="16.85546875" style="1" customWidth="1"/>
    <col min="4871" max="4871" width="10.140625" style="1" customWidth="1"/>
    <col min="4872" max="4872" width="15" style="1" customWidth="1"/>
    <col min="4873" max="4873" width="10.7109375" style="1" customWidth="1"/>
    <col min="4874" max="4874" width="11.140625" style="1" customWidth="1"/>
    <col min="4875" max="4875" width="7.42578125" style="1" customWidth="1"/>
    <col min="4876" max="4876" width="6.5703125" style="1" customWidth="1"/>
    <col min="4877" max="4878" width="9.28515625" style="1" customWidth="1"/>
    <col min="4879" max="5119" width="9.140625" style="1"/>
    <col min="5120" max="5120" width="11.7109375" style="1" customWidth="1"/>
    <col min="5121" max="5121" width="9" style="1" customWidth="1"/>
    <col min="5122" max="5122" width="13.28515625" style="1" customWidth="1"/>
    <col min="5123" max="5123" width="12.28515625" style="1" customWidth="1"/>
    <col min="5124" max="5124" width="12.42578125" style="1" customWidth="1"/>
    <col min="5125" max="5125" width="11.28515625" style="1" customWidth="1"/>
    <col min="5126" max="5126" width="16.85546875" style="1" customWidth="1"/>
    <col min="5127" max="5127" width="10.140625" style="1" customWidth="1"/>
    <col min="5128" max="5128" width="15" style="1" customWidth="1"/>
    <col min="5129" max="5129" width="10.7109375" style="1" customWidth="1"/>
    <col min="5130" max="5130" width="11.140625" style="1" customWidth="1"/>
    <col min="5131" max="5131" width="7.42578125" style="1" customWidth="1"/>
    <col min="5132" max="5132" width="6.5703125" style="1" customWidth="1"/>
    <col min="5133" max="5134" width="9.28515625" style="1" customWidth="1"/>
    <col min="5135" max="5375" width="9.140625" style="1"/>
    <col min="5376" max="5376" width="11.7109375" style="1" customWidth="1"/>
    <col min="5377" max="5377" width="9" style="1" customWidth="1"/>
    <col min="5378" max="5378" width="13.28515625" style="1" customWidth="1"/>
    <col min="5379" max="5379" width="12.28515625" style="1" customWidth="1"/>
    <col min="5380" max="5380" width="12.42578125" style="1" customWidth="1"/>
    <col min="5381" max="5381" width="11.28515625" style="1" customWidth="1"/>
    <col min="5382" max="5382" width="16.85546875" style="1" customWidth="1"/>
    <col min="5383" max="5383" width="10.140625" style="1" customWidth="1"/>
    <col min="5384" max="5384" width="15" style="1" customWidth="1"/>
    <col min="5385" max="5385" width="10.7109375" style="1" customWidth="1"/>
    <col min="5386" max="5386" width="11.140625" style="1" customWidth="1"/>
    <col min="5387" max="5387" width="7.42578125" style="1" customWidth="1"/>
    <col min="5388" max="5388" width="6.5703125" style="1" customWidth="1"/>
    <col min="5389" max="5390" width="9.28515625" style="1" customWidth="1"/>
    <col min="5391" max="5631" width="9.140625" style="1"/>
    <col min="5632" max="5632" width="11.7109375" style="1" customWidth="1"/>
    <col min="5633" max="5633" width="9" style="1" customWidth="1"/>
    <col min="5634" max="5634" width="13.28515625" style="1" customWidth="1"/>
    <col min="5635" max="5635" width="12.28515625" style="1" customWidth="1"/>
    <col min="5636" max="5636" width="12.42578125" style="1" customWidth="1"/>
    <col min="5637" max="5637" width="11.28515625" style="1" customWidth="1"/>
    <col min="5638" max="5638" width="16.85546875" style="1" customWidth="1"/>
    <col min="5639" max="5639" width="10.140625" style="1" customWidth="1"/>
    <col min="5640" max="5640" width="15" style="1" customWidth="1"/>
    <col min="5641" max="5641" width="10.7109375" style="1" customWidth="1"/>
    <col min="5642" max="5642" width="11.140625" style="1" customWidth="1"/>
    <col min="5643" max="5643" width="7.42578125" style="1" customWidth="1"/>
    <col min="5644" max="5644" width="6.5703125" style="1" customWidth="1"/>
    <col min="5645" max="5646" width="9.28515625" style="1" customWidth="1"/>
    <col min="5647" max="5887" width="9.140625" style="1"/>
    <col min="5888" max="5888" width="11.7109375" style="1" customWidth="1"/>
    <col min="5889" max="5889" width="9" style="1" customWidth="1"/>
    <col min="5890" max="5890" width="13.28515625" style="1" customWidth="1"/>
    <col min="5891" max="5891" width="12.28515625" style="1" customWidth="1"/>
    <col min="5892" max="5892" width="12.42578125" style="1" customWidth="1"/>
    <col min="5893" max="5893" width="11.28515625" style="1" customWidth="1"/>
    <col min="5894" max="5894" width="16.85546875" style="1" customWidth="1"/>
    <col min="5895" max="5895" width="10.140625" style="1" customWidth="1"/>
    <col min="5896" max="5896" width="15" style="1" customWidth="1"/>
    <col min="5897" max="5897" width="10.7109375" style="1" customWidth="1"/>
    <col min="5898" max="5898" width="11.140625" style="1" customWidth="1"/>
    <col min="5899" max="5899" width="7.42578125" style="1" customWidth="1"/>
    <col min="5900" max="5900" width="6.5703125" style="1" customWidth="1"/>
    <col min="5901" max="5902" width="9.28515625" style="1" customWidth="1"/>
    <col min="5903" max="6143" width="9.140625" style="1"/>
    <col min="6144" max="6144" width="11.7109375" style="1" customWidth="1"/>
    <col min="6145" max="6145" width="9" style="1" customWidth="1"/>
    <col min="6146" max="6146" width="13.28515625" style="1" customWidth="1"/>
    <col min="6147" max="6147" width="12.28515625" style="1" customWidth="1"/>
    <col min="6148" max="6148" width="12.42578125" style="1" customWidth="1"/>
    <col min="6149" max="6149" width="11.28515625" style="1" customWidth="1"/>
    <col min="6150" max="6150" width="16.85546875" style="1" customWidth="1"/>
    <col min="6151" max="6151" width="10.140625" style="1" customWidth="1"/>
    <col min="6152" max="6152" width="15" style="1" customWidth="1"/>
    <col min="6153" max="6153" width="10.7109375" style="1" customWidth="1"/>
    <col min="6154" max="6154" width="11.140625" style="1" customWidth="1"/>
    <col min="6155" max="6155" width="7.42578125" style="1" customWidth="1"/>
    <col min="6156" max="6156" width="6.5703125" style="1" customWidth="1"/>
    <col min="6157" max="6158" width="9.28515625" style="1" customWidth="1"/>
    <col min="6159" max="6399" width="9.140625" style="1"/>
    <col min="6400" max="6400" width="11.7109375" style="1" customWidth="1"/>
    <col min="6401" max="6401" width="9" style="1" customWidth="1"/>
    <col min="6402" max="6402" width="13.28515625" style="1" customWidth="1"/>
    <col min="6403" max="6403" width="12.28515625" style="1" customWidth="1"/>
    <col min="6404" max="6404" width="12.42578125" style="1" customWidth="1"/>
    <col min="6405" max="6405" width="11.28515625" style="1" customWidth="1"/>
    <col min="6406" max="6406" width="16.85546875" style="1" customWidth="1"/>
    <col min="6407" max="6407" width="10.140625" style="1" customWidth="1"/>
    <col min="6408" max="6408" width="15" style="1" customWidth="1"/>
    <col min="6409" max="6409" width="10.7109375" style="1" customWidth="1"/>
    <col min="6410" max="6410" width="11.140625" style="1" customWidth="1"/>
    <col min="6411" max="6411" width="7.42578125" style="1" customWidth="1"/>
    <col min="6412" max="6412" width="6.5703125" style="1" customWidth="1"/>
    <col min="6413" max="6414" width="9.28515625" style="1" customWidth="1"/>
    <col min="6415" max="6655" width="9.140625" style="1"/>
    <col min="6656" max="6656" width="11.7109375" style="1" customWidth="1"/>
    <col min="6657" max="6657" width="9" style="1" customWidth="1"/>
    <col min="6658" max="6658" width="13.28515625" style="1" customWidth="1"/>
    <col min="6659" max="6659" width="12.28515625" style="1" customWidth="1"/>
    <col min="6660" max="6660" width="12.42578125" style="1" customWidth="1"/>
    <col min="6661" max="6661" width="11.28515625" style="1" customWidth="1"/>
    <col min="6662" max="6662" width="16.85546875" style="1" customWidth="1"/>
    <col min="6663" max="6663" width="10.140625" style="1" customWidth="1"/>
    <col min="6664" max="6664" width="15" style="1" customWidth="1"/>
    <col min="6665" max="6665" width="10.7109375" style="1" customWidth="1"/>
    <col min="6666" max="6666" width="11.140625" style="1" customWidth="1"/>
    <col min="6667" max="6667" width="7.42578125" style="1" customWidth="1"/>
    <col min="6668" max="6668" width="6.5703125" style="1" customWidth="1"/>
    <col min="6669" max="6670" width="9.28515625" style="1" customWidth="1"/>
    <col min="6671" max="6911" width="9.140625" style="1"/>
    <col min="6912" max="6912" width="11.7109375" style="1" customWidth="1"/>
    <col min="6913" max="6913" width="9" style="1" customWidth="1"/>
    <col min="6914" max="6914" width="13.28515625" style="1" customWidth="1"/>
    <col min="6915" max="6915" width="12.28515625" style="1" customWidth="1"/>
    <col min="6916" max="6916" width="12.42578125" style="1" customWidth="1"/>
    <col min="6917" max="6917" width="11.28515625" style="1" customWidth="1"/>
    <col min="6918" max="6918" width="16.85546875" style="1" customWidth="1"/>
    <col min="6919" max="6919" width="10.140625" style="1" customWidth="1"/>
    <col min="6920" max="6920" width="15" style="1" customWidth="1"/>
    <col min="6921" max="6921" width="10.7109375" style="1" customWidth="1"/>
    <col min="6922" max="6922" width="11.140625" style="1" customWidth="1"/>
    <col min="6923" max="6923" width="7.42578125" style="1" customWidth="1"/>
    <col min="6924" max="6924" width="6.5703125" style="1" customWidth="1"/>
    <col min="6925" max="6926" width="9.28515625" style="1" customWidth="1"/>
    <col min="6927" max="7167" width="9.140625" style="1"/>
    <col min="7168" max="7168" width="11.7109375" style="1" customWidth="1"/>
    <col min="7169" max="7169" width="9" style="1" customWidth="1"/>
    <col min="7170" max="7170" width="13.28515625" style="1" customWidth="1"/>
    <col min="7171" max="7171" width="12.28515625" style="1" customWidth="1"/>
    <col min="7172" max="7172" width="12.42578125" style="1" customWidth="1"/>
    <col min="7173" max="7173" width="11.28515625" style="1" customWidth="1"/>
    <col min="7174" max="7174" width="16.85546875" style="1" customWidth="1"/>
    <col min="7175" max="7175" width="10.140625" style="1" customWidth="1"/>
    <col min="7176" max="7176" width="15" style="1" customWidth="1"/>
    <col min="7177" max="7177" width="10.7109375" style="1" customWidth="1"/>
    <col min="7178" max="7178" width="11.140625" style="1" customWidth="1"/>
    <col min="7179" max="7179" width="7.42578125" style="1" customWidth="1"/>
    <col min="7180" max="7180" width="6.5703125" style="1" customWidth="1"/>
    <col min="7181" max="7182" width="9.28515625" style="1" customWidth="1"/>
    <col min="7183" max="7423" width="9.140625" style="1"/>
    <col min="7424" max="7424" width="11.7109375" style="1" customWidth="1"/>
    <col min="7425" max="7425" width="9" style="1" customWidth="1"/>
    <col min="7426" max="7426" width="13.28515625" style="1" customWidth="1"/>
    <col min="7427" max="7427" width="12.28515625" style="1" customWidth="1"/>
    <col min="7428" max="7428" width="12.42578125" style="1" customWidth="1"/>
    <col min="7429" max="7429" width="11.28515625" style="1" customWidth="1"/>
    <col min="7430" max="7430" width="16.85546875" style="1" customWidth="1"/>
    <col min="7431" max="7431" width="10.140625" style="1" customWidth="1"/>
    <col min="7432" max="7432" width="15" style="1" customWidth="1"/>
    <col min="7433" max="7433" width="10.7109375" style="1" customWidth="1"/>
    <col min="7434" max="7434" width="11.140625" style="1" customWidth="1"/>
    <col min="7435" max="7435" width="7.42578125" style="1" customWidth="1"/>
    <col min="7436" max="7436" width="6.5703125" style="1" customWidth="1"/>
    <col min="7437" max="7438" width="9.28515625" style="1" customWidth="1"/>
    <col min="7439" max="7679" width="9.140625" style="1"/>
    <col min="7680" max="7680" width="11.7109375" style="1" customWidth="1"/>
    <col min="7681" max="7681" width="9" style="1" customWidth="1"/>
    <col min="7682" max="7682" width="13.28515625" style="1" customWidth="1"/>
    <col min="7683" max="7683" width="12.28515625" style="1" customWidth="1"/>
    <col min="7684" max="7684" width="12.42578125" style="1" customWidth="1"/>
    <col min="7685" max="7685" width="11.28515625" style="1" customWidth="1"/>
    <col min="7686" max="7686" width="16.85546875" style="1" customWidth="1"/>
    <col min="7687" max="7687" width="10.140625" style="1" customWidth="1"/>
    <col min="7688" max="7688" width="15" style="1" customWidth="1"/>
    <col min="7689" max="7689" width="10.7109375" style="1" customWidth="1"/>
    <col min="7690" max="7690" width="11.140625" style="1" customWidth="1"/>
    <col min="7691" max="7691" width="7.42578125" style="1" customWidth="1"/>
    <col min="7692" max="7692" width="6.5703125" style="1" customWidth="1"/>
    <col min="7693" max="7694" width="9.28515625" style="1" customWidth="1"/>
    <col min="7695" max="7935" width="9.140625" style="1"/>
    <col min="7936" max="7936" width="11.7109375" style="1" customWidth="1"/>
    <col min="7937" max="7937" width="9" style="1" customWidth="1"/>
    <col min="7938" max="7938" width="13.28515625" style="1" customWidth="1"/>
    <col min="7939" max="7939" width="12.28515625" style="1" customWidth="1"/>
    <col min="7940" max="7940" width="12.42578125" style="1" customWidth="1"/>
    <col min="7941" max="7941" width="11.28515625" style="1" customWidth="1"/>
    <col min="7942" max="7942" width="16.85546875" style="1" customWidth="1"/>
    <col min="7943" max="7943" width="10.140625" style="1" customWidth="1"/>
    <col min="7944" max="7944" width="15" style="1" customWidth="1"/>
    <col min="7945" max="7945" width="10.7109375" style="1" customWidth="1"/>
    <col min="7946" max="7946" width="11.140625" style="1" customWidth="1"/>
    <col min="7947" max="7947" width="7.42578125" style="1" customWidth="1"/>
    <col min="7948" max="7948" width="6.5703125" style="1" customWidth="1"/>
    <col min="7949" max="7950" width="9.28515625" style="1" customWidth="1"/>
    <col min="7951" max="8191" width="9.140625" style="1"/>
    <col min="8192" max="8192" width="11.7109375" style="1" customWidth="1"/>
    <col min="8193" max="8193" width="9" style="1" customWidth="1"/>
    <col min="8194" max="8194" width="13.28515625" style="1" customWidth="1"/>
    <col min="8195" max="8195" width="12.28515625" style="1" customWidth="1"/>
    <col min="8196" max="8196" width="12.42578125" style="1" customWidth="1"/>
    <col min="8197" max="8197" width="11.28515625" style="1" customWidth="1"/>
    <col min="8198" max="8198" width="16.85546875" style="1" customWidth="1"/>
    <col min="8199" max="8199" width="10.140625" style="1" customWidth="1"/>
    <col min="8200" max="8200" width="15" style="1" customWidth="1"/>
    <col min="8201" max="8201" width="10.7109375" style="1" customWidth="1"/>
    <col min="8202" max="8202" width="11.140625" style="1" customWidth="1"/>
    <col min="8203" max="8203" width="7.42578125" style="1" customWidth="1"/>
    <col min="8204" max="8204" width="6.5703125" style="1" customWidth="1"/>
    <col min="8205" max="8206" width="9.28515625" style="1" customWidth="1"/>
    <col min="8207" max="8447" width="9.140625" style="1"/>
    <col min="8448" max="8448" width="11.7109375" style="1" customWidth="1"/>
    <col min="8449" max="8449" width="9" style="1" customWidth="1"/>
    <col min="8450" max="8450" width="13.28515625" style="1" customWidth="1"/>
    <col min="8451" max="8451" width="12.28515625" style="1" customWidth="1"/>
    <col min="8452" max="8452" width="12.42578125" style="1" customWidth="1"/>
    <col min="8453" max="8453" width="11.28515625" style="1" customWidth="1"/>
    <col min="8454" max="8454" width="16.85546875" style="1" customWidth="1"/>
    <col min="8455" max="8455" width="10.140625" style="1" customWidth="1"/>
    <col min="8456" max="8456" width="15" style="1" customWidth="1"/>
    <col min="8457" max="8457" width="10.7109375" style="1" customWidth="1"/>
    <col min="8458" max="8458" width="11.140625" style="1" customWidth="1"/>
    <col min="8459" max="8459" width="7.42578125" style="1" customWidth="1"/>
    <col min="8460" max="8460" width="6.5703125" style="1" customWidth="1"/>
    <col min="8461" max="8462" width="9.28515625" style="1" customWidth="1"/>
    <col min="8463" max="8703" width="9.140625" style="1"/>
    <col min="8704" max="8704" width="11.7109375" style="1" customWidth="1"/>
    <col min="8705" max="8705" width="9" style="1" customWidth="1"/>
    <col min="8706" max="8706" width="13.28515625" style="1" customWidth="1"/>
    <col min="8707" max="8707" width="12.28515625" style="1" customWidth="1"/>
    <col min="8708" max="8708" width="12.42578125" style="1" customWidth="1"/>
    <col min="8709" max="8709" width="11.28515625" style="1" customWidth="1"/>
    <col min="8710" max="8710" width="16.85546875" style="1" customWidth="1"/>
    <col min="8711" max="8711" width="10.140625" style="1" customWidth="1"/>
    <col min="8712" max="8712" width="15" style="1" customWidth="1"/>
    <col min="8713" max="8713" width="10.7109375" style="1" customWidth="1"/>
    <col min="8714" max="8714" width="11.140625" style="1" customWidth="1"/>
    <col min="8715" max="8715" width="7.42578125" style="1" customWidth="1"/>
    <col min="8716" max="8716" width="6.5703125" style="1" customWidth="1"/>
    <col min="8717" max="8718" width="9.28515625" style="1" customWidth="1"/>
    <col min="8719" max="8959" width="9.140625" style="1"/>
    <col min="8960" max="8960" width="11.7109375" style="1" customWidth="1"/>
    <col min="8961" max="8961" width="9" style="1" customWidth="1"/>
    <col min="8962" max="8962" width="13.28515625" style="1" customWidth="1"/>
    <col min="8963" max="8963" width="12.28515625" style="1" customWidth="1"/>
    <col min="8964" max="8964" width="12.42578125" style="1" customWidth="1"/>
    <col min="8965" max="8965" width="11.28515625" style="1" customWidth="1"/>
    <col min="8966" max="8966" width="16.85546875" style="1" customWidth="1"/>
    <col min="8967" max="8967" width="10.140625" style="1" customWidth="1"/>
    <col min="8968" max="8968" width="15" style="1" customWidth="1"/>
    <col min="8969" max="8969" width="10.7109375" style="1" customWidth="1"/>
    <col min="8970" max="8970" width="11.140625" style="1" customWidth="1"/>
    <col min="8971" max="8971" width="7.42578125" style="1" customWidth="1"/>
    <col min="8972" max="8972" width="6.5703125" style="1" customWidth="1"/>
    <col min="8973" max="8974" width="9.28515625" style="1" customWidth="1"/>
    <col min="8975" max="9215" width="9.140625" style="1"/>
    <col min="9216" max="9216" width="11.7109375" style="1" customWidth="1"/>
    <col min="9217" max="9217" width="9" style="1" customWidth="1"/>
    <col min="9218" max="9218" width="13.28515625" style="1" customWidth="1"/>
    <col min="9219" max="9219" width="12.28515625" style="1" customWidth="1"/>
    <col min="9220" max="9220" width="12.42578125" style="1" customWidth="1"/>
    <col min="9221" max="9221" width="11.28515625" style="1" customWidth="1"/>
    <col min="9222" max="9222" width="16.85546875" style="1" customWidth="1"/>
    <col min="9223" max="9223" width="10.140625" style="1" customWidth="1"/>
    <col min="9224" max="9224" width="15" style="1" customWidth="1"/>
    <col min="9225" max="9225" width="10.7109375" style="1" customWidth="1"/>
    <col min="9226" max="9226" width="11.140625" style="1" customWidth="1"/>
    <col min="9227" max="9227" width="7.42578125" style="1" customWidth="1"/>
    <col min="9228" max="9228" width="6.5703125" style="1" customWidth="1"/>
    <col min="9229" max="9230" width="9.28515625" style="1" customWidth="1"/>
    <col min="9231" max="9471" width="9.140625" style="1"/>
    <col min="9472" max="9472" width="11.7109375" style="1" customWidth="1"/>
    <col min="9473" max="9473" width="9" style="1" customWidth="1"/>
    <col min="9474" max="9474" width="13.28515625" style="1" customWidth="1"/>
    <col min="9475" max="9475" width="12.28515625" style="1" customWidth="1"/>
    <col min="9476" max="9476" width="12.42578125" style="1" customWidth="1"/>
    <col min="9477" max="9477" width="11.28515625" style="1" customWidth="1"/>
    <col min="9478" max="9478" width="16.85546875" style="1" customWidth="1"/>
    <col min="9479" max="9479" width="10.140625" style="1" customWidth="1"/>
    <col min="9480" max="9480" width="15" style="1" customWidth="1"/>
    <col min="9481" max="9481" width="10.7109375" style="1" customWidth="1"/>
    <col min="9482" max="9482" width="11.140625" style="1" customWidth="1"/>
    <col min="9483" max="9483" width="7.42578125" style="1" customWidth="1"/>
    <col min="9484" max="9484" width="6.5703125" style="1" customWidth="1"/>
    <col min="9485" max="9486" width="9.28515625" style="1" customWidth="1"/>
    <col min="9487" max="9727" width="9.140625" style="1"/>
    <col min="9728" max="9728" width="11.7109375" style="1" customWidth="1"/>
    <col min="9729" max="9729" width="9" style="1" customWidth="1"/>
    <col min="9730" max="9730" width="13.28515625" style="1" customWidth="1"/>
    <col min="9731" max="9731" width="12.28515625" style="1" customWidth="1"/>
    <col min="9732" max="9732" width="12.42578125" style="1" customWidth="1"/>
    <col min="9733" max="9733" width="11.28515625" style="1" customWidth="1"/>
    <col min="9734" max="9734" width="16.85546875" style="1" customWidth="1"/>
    <col min="9735" max="9735" width="10.140625" style="1" customWidth="1"/>
    <col min="9736" max="9736" width="15" style="1" customWidth="1"/>
    <col min="9737" max="9737" width="10.7109375" style="1" customWidth="1"/>
    <col min="9738" max="9738" width="11.140625" style="1" customWidth="1"/>
    <col min="9739" max="9739" width="7.42578125" style="1" customWidth="1"/>
    <col min="9740" max="9740" width="6.5703125" style="1" customWidth="1"/>
    <col min="9741" max="9742" width="9.28515625" style="1" customWidth="1"/>
    <col min="9743" max="9983" width="9.140625" style="1"/>
    <col min="9984" max="9984" width="11.7109375" style="1" customWidth="1"/>
    <col min="9985" max="9985" width="9" style="1" customWidth="1"/>
    <col min="9986" max="9986" width="13.28515625" style="1" customWidth="1"/>
    <col min="9987" max="9987" width="12.28515625" style="1" customWidth="1"/>
    <col min="9988" max="9988" width="12.42578125" style="1" customWidth="1"/>
    <col min="9989" max="9989" width="11.28515625" style="1" customWidth="1"/>
    <col min="9990" max="9990" width="16.85546875" style="1" customWidth="1"/>
    <col min="9991" max="9991" width="10.140625" style="1" customWidth="1"/>
    <col min="9992" max="9992" width="15" style="1" customWidth="1"/>
    <col min="9993" max="9993" width="10.7109375" style="1" customWidth="1"/>
    <col min="9994" max="9994" width="11.140625" style="1" customWidth="1"/>
    <col min="9995" max="9995" width="7.42578125" style="1" customWidth="1"/>
    <col min="9996" max="9996" width="6.5703125" style="1" customWidth="1"/>
    <col min="9997" max="9998" width="9.28515625" style="1" customWidth="1"/>
    <col min="9999" max="10239" width="9.140625" style="1"/>
    <col min="10240" max="10240" width="11.7109375" style="1" customWidth="1"/>
    <col min="10241" max="10241" width="9" style="1" customWidth="1"/>
    <col min="10242" max="10242" width="13.28515625" style="1" customWidth="1"/>
    <col min="10243" max="10243" width="12.28515625" style="1" customWidth="1"/>
    <col min="10244" max="10244" width="12.42578125" style="1" customWidth="1"/>
    <col min="10245" max="10245" width="11.28515625" style="1" customWidth="1"/>
    <col min="10246" max="10246" width="16.85546875" style="1" customWidth="1"/>
    <col min="10247" max="10247" width="10.140625" style="1" customWidth="1"/>
    <col min="10248" max="10248" width="15" style="1" customWidth="1"/>
    <col min="10249" max="10249" width="10.7109375" style="1" customWidth="1"/>
    <col min="10250" max="10250" width="11.140625" style="1" customWidth="1"/>
    <col min="10251" max="10251" width="7.42578125" style="1" customWidth="1"/>
    <col min="10252" max="10252" width="6.5703125" style="1" customWidth="1"/>
    <col min="10253" max="10254" width="9.28515625" style="1" customWidth="1"/>
    <col min="10255" max="10495" width="9.140625" style="1"/>
    <col min="10496" max="10496" width="11.7109375" style="1" customWidth="1"/>
    <col min="10497" max="10497" width="9" style="1" customWidth="1"/>
    <col min="10498" max="10498" width="13.28515625" style="1" customWidth="1"/>
    <col min="10499" max="10499" width="12.28515625" style="1" customWidth="1"/>
    <col min="10500" max="10500" width="12.42578125" style="1" customWidth="1"/>
    <col min="10501" max="10501" width="11.28515625" style="1" customWidth="1"/>
    <col min="10502" max="10502" width="16.85546875" style="1" customWidth="1"/>
    <col min="10503" max="10503" width="10.140625" style="1" customWidth="1"/>
    <col min="10504" max="10504" width="15" style="1" customWidth="1"/>
    <col min="10505" max="10505" width="10.7109375" style="1" customWidth="1"/>
    <col min="10506" max="10506" width="11.140625" style="1" customWidth="1"/>
    <col min="10507" max="10507" width="7.42578125" style="1" customWidth="1"/>
    <col min="10508" max="10508" width="6.5703125" style="1" customWidth="1"/>
    <col min="10509" max="10510" width="9.28515625" style="1" customWidth="1"/>
    <col min="10511" max="10751" width="9.140625" style="1"/>
    <col min="10752" max="10752" width="11.7109375" style="1" customWidth="1"/>
    <col min="10753" max="10753" width="9" style="1" customWidth="1"/>
    <col min="10754" max="10754" width="13.28515625" style="1" customWidth="1"/>
    <col min="10755" max="10755" width="12.28515625" style="1" customWidth="1"/>
    <col min="10756" max="10756" width="12.42578125" style="1" customWidth="1"/>
    <col min="10757" max="10757" width="11.28515625" style="1" customWidth="1"/>
    <col min="10758" max="10758" width="16.85546875" style="1" customWidth="1"/>
    <col min="10759" max="10759" width="10.140625" style="1" customWidth="1"/>
    <col min="10760" max="10760" width="15" style="1" customWidth="1"/>
    <col min="10761" max="10761" width="10.7109375" style="1" customWidth="1"/>
    <col min="10762" max="10762" width="11.140625" style="1" customWidth="1"/>
    <col min="10763" max="10763" width="7.42578125" style="1" customWidth="1"/>
    <col min="10764" max="10764" width="6.5703125" style="1" customWidth="1"/>
    <col min="10765" max="10766" width="9.28515625" style="1" customWidth="1"/>
    <col min="10767" max="11007" width="9.140625" style="1"/>
    <col min="11008" max="11008" width="11.7109375" style="1" customWidth="1"/>
    <col min="11009" max="11009" width="9" style="1" customWidth="1"/>
    <col min="11010" max="11010" width="13.28515625" style="1" customWidth="1"/>
    <col min="11011" max="11011" width="12.28515625" style="1" customWidth="1"/>
    <col min="11012" max="11012" width="12.42578125" style="1" customWidth="1"/>
    <col min="11013" max="11013" width="11.28515625" style="1" customWidth="1"/>
    <col min="11014" max="11014" width="16.85546875" style="1" customWidth="1"/>
    <col min="11015" max="11015" width="10.140625" style="1" customWidth="1"/>
    <col min="11016" max="11016" width="15" style="1" customWidth="1"/>
    <col min="11017" max="11017" width="10.7109375" style="1" customWidth="1"/>
    <col min="11018" max="11018" width="11.140625" style="1" customWidth="1"/>
    <col min="11019" max="11019" width="7.42578125" style="1" customWidth="1"/>
    <col min="11020" max="11020" width="6.5703125" style="1" customWidth="1"/>
    <col min="11021" max="11022" width="9.28515625" style="1" customWidth="1"/>
    <col min="11023" max="11263" width="9.140625" style="1"/>
    <col min="11264" max="11264" width="11.7109375" style="1" customWidth="1"/>
    <col min="11265" max="11265" width="9" style="1" customWidth="1"/>
    <col min="11266" max="11266" width="13.28515625" style="1" customWidth="1"/>
    <col min="11267" max="11267" width="12.28515625" style="1" customWidth="1"/>
    <col min="11268" max="11268" width="12.42578125" style="1" customWidth="1"/>
    <col min="11269" max="11269" width="11.28515625" style="1" customWidth="1"/>
    <col min="11270" max="11270" width="16.85546875" style="1" customWidth="1"/>
    <col min="11271" max="11271" width="10.140625" style="1" customWidth="1"/>
    <col min="11272" max="11272" width="15" style="1" customWidth="1"/>
    <col min="11273" max="11273" width="10.7109375" style="1" customWidth="1"/>
    <col min="11274" max="11274" width="11.140625" style="1" customWidth="1"/>
    <col min="11275" max="11275" width="7.42578125" style="1" customWidth="1"/>
    <col min="11276" max="11276" width="6.5703125" style="1" customWidth="1"/>
    <col min="11277" max="11278" width="9.28515625" style="1" customWidth="1"/>
    <col min="11279" max="11519" width="9.140625" style="1"/>
    <col min="11520" max="11520" width="11.7109375" style="1" customWidth="1"/>
    <col min="11521" max="11521" width="9" style="1" customWidth="1"/>
    <col min="11522" max="11522" width="13.28515625" style="1" customWidth="1"/>
    <col min="11523" max="11523" width="12.28515625" style="1" customWidth="1"/>
    <col min="11524" max="11524" width="12.42578125" style="1" customWidth="1"/>
    <col min="11525" max="11525" width="11.28515625" style="1" customWidth="1"/>
    <col min="11526" max="11526" width="16.85546875" style="1" customWidth="1"/>
    <col min="11527" max="11527" width="10.140625" style="1" customWidth="1"/>
    <col min="11528" max="11528" width="15" style="1" customWidth="1"/>
    <col min="11529" max="11529" width="10.7109375" style="1" customWidth="1"/>
    <col min="11530" max="11530" width="11.140625" style="1" customWidth="1"/>
    <col min="11531" max="11531" width="7.42578125" style="1" customWidth="1"/>
    <col min="11532" max="11532" width="6.5703125" style="1" customWidth="1"/>
    <col min="11533" max="11534" width="9.28515625" style="1" customWidth="1"/>
    <col min="11535" max="11775" width="9.140625" style="1"/>
    <col min="11776" max="11776" width="11.7109375" style="1" customWidth="1"/>
    <col min="11777" max="11777" width="9" style="1" customWidth="1"/>
    <col min="11778" max="11778" width="13.28515625" style="1" customWidth="1"/>
    <col min="11779" max="11779" width="12.28515625" style="1" customWidth="1"/>
    <col min="11780" max="11780" width="12.42578125" style="1" customWidth="1"/>
    <col min="11781" max="11781" width="11.28515625" style="1" customWidth="1"/>
    <col min="11782" max="11782" width="16.85546875" style="1" customWidth="1"/>
    <col min="11783" max="11783" width="10.140625" style="1" customWidth="1"/>
    <col min="11784" max="11784" width="15" style="1" customWidth="1"/>
    <col min="11785" max="11785" width="10.7109375" style="1" customWidth="1"/>
    <col min="11786" max="11786" width="11.140625" style="1" customWidth="1"/>
    <col min="11787" max="11787" width="7.42578125" style="1" customWidth="1"/>
    <col min="11788" max="11788" width="6.5703125" style="1" customWidth="1"/>
    <col min="11789" max="11790" width="9.28515625" style="1" customWidth="1"/>
    <col min="11791" max="12031" width="9.140625" style="1"/>
    <col min="12032" max="12032" width="11.7109375" style="1" customWidth="1"/>
    <col min="12033" max="12033" width="9" style="1" customWidth="1"/>
    <col min="12034" max="12034" width="13.28515625" style="1" customWidth="1"/>
    <col min="12035" max="12035" width="12.28515625" style="1" customWidth="1"/>
    <col min="12036" max="12036" width="12.42578125" style="1" customWidth="1"/>
    <col min="12037" max="12037" width="11.28515625" style="1" customWidth="1"/>
    <col min="12038" max="12038" width="16.85546875" style="1" customWidth="1"/>
    <col min="12039" max="12039" width="10.140625" style="1" customWidth="1"/>
    <col min="12040" max="12040" width="15" style="1" customWidth="1"/>
    <col min="12041" max="12041" width="10.7109375" style="1" customWidth="1"/>
    <col min="12042" max="12042" width="11.140625" style="1" customWidth="1"/>
    <col min="12043" max="12043" width="7.42578125" style="1" customWidth="1"/>
    <col min="12044" max="12044" width="6.5703125" style="1" customWidth="1"/>
    <col min="12045" max="12046" width="9.28515625" style="1" customWidth="1"/>
    <col min="12047" max="12287" width="9.140625" style="1"/>
    <col min="12288" max="12288" width="11.7109375" style="1" customWidth="1"/>
    <col min="12289" max="12289" width="9" style="1" customWidth="1"/>
    <col min="12290" max="12290" width="13.28515625" style="1" customWidth="1"/>
    <col min="12291" max="12291" width="12.28515625" style="1" customWidth="1"/>
    <col min="12292" max="12292" width="12.42578125" style="1" customWidth="1"/>
    <col min="12293" max="12293" width="11.28515625" style="1" customWidth="1"/>
    <col min="12294" max="12294" width="16.85546875" style="1" customWidth="1"/>
    <col min="12295" max="12295" width="10.140625" style="1" customWidth="1"/>
    <col min="12296" max="12296" width="15" style="1" customWidth="1"/>
    <col min="12297" max="12297" width="10.7109375" style="1" customWidth="1"/>
    <col min="12298" max="12298" width="11.140625" style="1" customWidth="1"/>
    <col min="12299" max="12299" width="7.42578125" style="1" customWidth="1"/>
    <col min="12300" max="12300" width="6.5703125" style="1" customWidth="1"/>
    <col min="12301" max="12302" width="9.28515625" style="1" customWidth="1"/>
    <col min="12303" max="12543" width="9.140625" style="1"/>
    <col min="12544" max="12544" width="11.7109375" style="1" customWidth="1"/>
    <col min="12545" max="12545" width="9" style="1" customWidth="1"/>
    <col min="12546" max="12546" width="13.28515625" style="1" customWidth="1"/>
    <col min="12547" max="12547" width="12.28515625" style="1" customWidth="1"/>
    <col min="12548" max="12548" width="12.42578125" style="1" customWidth="1"/>
    <col min="12549" max="12549" width="11.28515625" style="1" customWidth="1"/>
    <col min="12550" max="12550" width="16.85546875" style="1" customWidth="1"/>
    <col min="12551" max="12551" width="10.140625" style="1" customWidth="1"/>
    <col min="12552" max="12552" width="15" style="1" customWidth="1"/>
    <col min="12553" max="12553" width="10.7109375" style="1" customWidth="1"/>
    <col min="12554" max="12554" width="11.140625" style="1" customWidth="1"/>
    <col min="12555" max="12555" width="7.42578125" style="1" customWidth="1"/>
    <col min="12556" max="12556" width="6.5703125" style="1" customWidth="1"/>
    <col min="12557" max="12558" width="9.28515625" style="1" customWidth="1"/>
    <col min="12559" max="12799" width="9.140625" style="1"/>
    <col min="12800" max="12800" width="11.7109375" style="1" customWidth="1"/>
    <col min="12801" max="12801" width="9" style="1" customWidth="1"/>
    <col min="12802" max="12802" width="13.28515625" style="1" customWidth="1"/>
    <col min="12803" max="12803" width="12.28515625" style="1" customWidth="1"/>
    <col min="12804" max="12804" width="12.42578125" style="1" customWidth="1"/>
    <col min="12805" max="12805" width="11.28515625" style="1" customWidth="1"/>
    <col min="12806" max="12806" width="16.85546875" style="1" customWidth="1"/>
    <col min="12807" max="12807" width="10.140625" style="1" customWidth="1"/>
    <col min="12808" max="12808" width="15" style="1" customWidth="1"/>
    <col min="12809" max="12809" width="10.7109375" style="1" customWidth="1"/>
    <col min="12810" max="12810" width="11.140625" style="1" customWidth="1"/>
    <col min="12811" max="12811" width="7.42578125" style="1" customWidth="1"/>
    <col min="12812" max="12812" width="6.5703125" style="1" customWidth="1"/>
    <col min="12813" max="12814" width="9.28515625" style="1" customWidth="1"/>
    <col min="12815" max="13055" width="9.140625" style="1"/>
    <col min="13056" max="13056" width="11.7109375" style="1" customWidth="1"/>
    <col min="13057" max="13057" width="9" style="1" customWidth="1"/>
    <col min="13058" max="13058" width="13.28515625" style="1" customWidth="1"/>
    <col min="13059" max="13059" width="12.28515625" style="1" customWidth="1"/>
    <col min="13060" max="13060" width="12.42578125" style="1" customWidth="1"/>
    <col min="13061" max="13061" width="11.28515625" style="1" customWidth="1"/>
    <col min="13062" max="13062" width="16.85546875" style="1" customWidth="1"/>
    <col min="13063" max="13063" width="10.140625" style="1" customWidth="1"/>
    <col min="13064" max="13064" width="15" style="1" customWidth="1"/>
    <col min="13065" max="13065" width="10.7109375" style="1" customWidth="1"/>
    <col min="13066" max="13066" width="11.140625" style="1" customWidth="1"/>
    <col min="13067" max="13067" width="7.42578125" style="1" customWidth="1"/>
    <col min="13068" max="13068" width="6.5703125" style="1" customWidth="1"/>
    <col min="13069" max="13070" width="9.28515625" style="1" customWidth="1"/>
    <col min="13071" max="13311" width="9.140625" style="1"/>
    <col min="13312" max="13312" width="11.7109375" style="1" customWidth="1"/>
    <col min="13313" max="13313" width="9" style="1" customWidth="1"/>
    <col min="13314" max="13314" width="13.28515625" style="1" customWidth="1"/>
    <col min="13315" max="13315" width="12.28515625" style="1" customWidth="1"/>
    <col min="13316" max="13316" width="12.42578125" style="1" customWidth="1"/>
    <col min="13317" max="13317" width="11.28515625" style="1" customWidth="1"/>
    <col min="13318" max="13318" width="16.85546875" style="1" customWidth="1"/>
    <col min="13319" max="13319" width="10.140625" style="1" customWidth="1"/>
    <col min="13320" max="13320" width="15" style="1" customWidth="1"/>
    <col min="13321" max="13321" width="10.7109375" style="1" customWidth="1"/>
    <col min="13322" max="13322" width="11.140625" style="1" customWidth="1"/>
    <col min="13323" max="13323" width="7.42578125" style="1" customWidth="1"/>
    <col min="13324" max="13324" width="6.5703125" style="1" customWidth="1"/>
    <col min="13325" max="13326" width="9.28515625" style="1" customWidth="1"/>
    <col min="13327" max="13567" width="9.140625" style="1"/>
    <col min="13568" max="13568" width="11.7109375" style="1" customWidth="1"/>
    <col min="13569" max="13569" width="9" style="1" customWidth="1"/>
    <col min="13570" max="13570" width="13.28515625" style="1" customWidth="1"/>
    <col min="13571" max="13571" width="12.28515625" style="1" customWidth="1"/>
    <col min="13572" max="13572" width="12.42578125" style="1" customWidth="1"/>
    <col min="13573" max="13573" width="11.28515625" style="1" customWidth="1"/>
    <col min="13574" max="13574" width="16.85546875" style="1" customWidth="1"/>
    <col min="13575" max="13575" width="10.140625" style="1" customWidth="1"/>
    <col min="13576" max="13576" width="15" style="1" customWidth="1"/>
    <col min="13577" max="13577" width="10.7109375" style="1" customWidth="1"/>
    <col min="13578" max="13578" width="11.140625" style="1" customWidth="1"/>
    <col min="13579" max="13579" width="7.42578125" style="1" customWidth="1"/>
    <col min="13580" max="13580" width="6.5703125" style="1" customWidth="1"/>
    <col min="13581" max="13582" width="9.28515625" style="1" customWidth="1"/>
    <col min="13583" max="13823" width="9.140625" style="1"/>
    <col min="13824" max="13824" width="11.7109375" style="1" customWidth="1"/>
    <col min="13825" max="13825" width="9" style="1" customWidth="1"/>
    <col min="13826" max="13826" width="13.28515625" style="1" customWidth="1"/>
    <col min="13827" max="13827" width="12.28515625" style="1" customWidth="1"/>
    <col min="13828" max="13828" width="12.42578125" style="1" customWidth="1"/>
    <col min="13829" max="13829" width="11.28515625" style="1" customWidth="1"/>
    <col min="13830" max="13830" width="16.85546875" style="1" customWidth="1"/>
    <col min="13831" max="13831" width="10.140625" style="1" customWidth="1"/>
    <col min="13832" max="13832" width="15" style="1" customWidth="1"/>
    <col min="13833" max="13833" width="10.7109375" style="1" customWidth="1"/>
    <col min="13834" max="13834" width="11.140625" style="1" customWidth="1"/>
    <col min="13835" max="13835" width="7.42578125" style="1" customWidth="1"/>
    <col min="13836" max="13836" width="6.5703125" style="1" customWidth="1"/>
    <col min="13837" max="13838" width="9.28515625" style="1" customWidth="1"/>
    <col min="13839" max="14079" width="9.140625" style="1"/>
    <col min="14080" max="14080" width="11.7109375" style="1" customWidth="1"/>
    <col min="14081" max="14081" width="9" style="1" customWidth="1"/>
    <col min="14082" max="14082" width="13.28515625" style="1" customWidth="1"/>
    <col min="14083" max="14083" width="12.28515625" style="1" customWidth="1"/>
    <col min="14084" max="14084" width="12.42578125" style="1" customWidth="1"/>
    <col min="14085" max="14085" width="11.28515625" style="1" customWidth="1"/>
    <col min="14086" max="14086" width="16.85546875" style="1" customWidth="1"/>
    <col min="14087" max="14087" width="10.140625" style="1" customWidth="1"/>
    <col min="14088" max="14088" width="15" style="1" customWidth="1"/>
    <col min="14089" max="14089" width="10.7109375" style="1" customWidth="1"/>
    <col min="14090" max="14090" width="11.140625" style="1" customWidth="1"/>
    <col min="14091" max="14091" width="7.42578125" style="1" customWidth="1"/>
    <col min="14092" max="14092" width="6.5703125" style="1" customWidth="1"/>
    <col min="14093" max="14094" width="9.28515625" style="1" customWidth="1"/>
    <col min="14095" max="14335" width="9.140625" style="1"/>
    <col min="14336" max="14336" width="11.7109375" style="1" customWidth="1"/>
    <col min="14337" max="14337" width="9" style="1" customWidth="1"/>
    <col min="14338" max="14338" width="13.28515625" style="1" customWidth="1"/>
    <col min="14339" max="14339" width="12.28515625" style="1" customWidth="1"/>
    <col min="14340" max="14340" width="12.42578125" style="1" customWidth="1"/>
    <col min="14341" max="14341" width="11.28515625" style="1" customWidth="1"/>
    <col min="14342" max="14342" width="16.85546875" style="1" customWidth="1"/>
    <col min="14343" max="14343" width="10.140625" style="1" customWidth="1"/>
    <col min="14344" max="14344" width="15" style="1" customWidth="1"/>
    <col min="14345" max="14345" width="10.7109375" style="1" customWidth="1"/>
    <col min="14346" max="14346" width="11.140625" style="1" customWidth="1"/>
    <col min="14347" max="14347" width="7.42578125" style="1" customWidth="1"/>
    <col min="14348" max="14348" width="6.5703125" style="1" customWidth="1"/>
    <col min="14349" max="14350" width="9.28515625" style="1" customWidth="1"/>
    <col min="14351" max="14591" width="9.140625" style="1"/>
    <col min="14592" max="14592" width="11.7109375" style="1" customWidth="1"/>
    <col min="14593" max="14593" width="9" style="1" customWidth="1"/>
    <col min="14594" max="14594" width="13.28515625" style="1" customWidth="1"/>
    <col min="14595" max="14595" width="12.28515625" style="1" customWidth="1"/>
    <col min="14596" max="14596" width="12.42578125" style="1" customWidth="1"/>
    <col min="14597" max="14597" width="11.28515625" style="1" customWidth="1"/>
    <col min="14598" max="14598" width="16.85546875" style="1" customWidth="1"/>
    <col min="14599" max="14599" width="10.140625" style="1" customWidth="1"/>
    <col min="14600" max="14600" width="15" style="1" customWidth="1"/>
    <col min="14601" max="14601" width="10.7109375" style="1" customWidth="1"/>
    <col min="14602" max="14602" width="11.140625" style="1" customWidth="1"/>
    <col min="14603" max="14603" width="7.42578125" style="1" customWidth="1"/>
    <col min="14604" max="14604" width="6.5703125" style="1" customWidth="1"/>
    <col min="14605" max="14606" width="9.28515625" style="1" customWidth="1"/>
    <col min="14607" max="14847" width="9.140625" style="1"/>
    <col min="14848" max="14848" width="11.7109375" style="1" customWidth="1"/>
    <col min="14849" max="14849" width="9" style="1" customWidth="1"/>
    <col min="14850" max="14850" width="13.28515625" style="1" customWidth="1"/>
    <col min="14851" max="14851" width="12.28515625" style="1" customWidth="1"/>
    <col min="14852" max="14852" width="12.42578125" style="1" customWidth="1"/>
    <col min="14853" max="14853" width="11.28515625" style="1" customWidth="1"/>
    <col min="14854" max="14854" width="16.85546875" style="1" customWidth="1"/>
    <col min="14855" max="14855" width="10.140625" style="1" customWidth="1"/>
    <col min="14856" max="14856" width="15" style="1" customWidth="1"/>
    <col min="14857" max="14857" width="10.7109375" style="1" customWidth="1"/>
    <col min="14858" max="14858" width="11.140625" style="1" customWidth="1"/>
    <col min="14859" max="14859" width="7.42578125" style="1" customWidth="1"/>
    <col min="14860" max="14860" width="6.5703125" style="1" customWidth="1"/>
    <col min="14861" max="14862" width="9.28515625" style="1" customWidth="1"/>
    <col min="14863" max="15103" width="9.140625" style="1"/>
    <col min="15104" max="15104" width="11.7109375" style="1" customWidth="1"/>
    <col min="15105" max="15105" width="9" style="1" customWidth="1"/>
    <col min="15106" max="15106" width="13.28515625" style="1" customWidth="1"/>
    <col min="15107" max="15107" width="12.28515625" style="1" customWidth="1"/>
    <col min="15108" max="15108" width="12.42578125" style="1" customWidth="1"/>
    <col min="15109" max="15109" width="11.28515625" style="1" customWidth="1"/>
    <col min="15110" max="15110" width="16.85546875" style="1" customWidth="1"/>
    <col min="15111" max="15111" width="10.140625" style="1" customWidth="1"/>
    <col min="15112" max="15112" width="15" style="1" customWidth="1"/>
    <col min="15113" max="15113" width="10.7109375" style="1" customWidth="1"/>
    <col min="15114" max="15114" width="11.140625" style="1" customWidth="1"/>
    <col min="15115" max="15115" width="7.42578125" style="1" customWidth="1"/>
    <col min="15116" max="15116" width="6.5703125" style="1" customWidth="1"/>
    <col min="15117" max="15118" width="9.28515625" style="1" customWidth="1"/>
    <col min="15119" max="15359" width="9.140625" style="1"/>
    <col min="15360" max="15360" width="11.7109375" style="1" customWidth="1"/>
    <col min="15361" max="15361" width="9" style="1" customWidth="1"/>
    <col min="15362" max="15362" width="13.28515625" style="1" customWidth="1"/>
    <col min="15363" max="15363" width="12.28515625" style="1" customWidth="1"/>
    <col min="15364" max="15364" width="12.42578125" style="1" customWidth="1"/>
    <col min="15365" max="15365" width="11.28515625" style="1" customWidth="1"/>
    <col min="15366" max="15366" width="16.85546875" style="1" customWidth="1"/>
    <col min="15367" max="15367" width="10.140625" style="1" customWidth="1"/>
    <col min="15368" max="15368" width="15" style="1" customWidth="1"/>
    <col min="15369" max="15369" width="10.7109375" style="1" customWidth="1"/>
    <col min="15370" max="15370" width="11.140625" style="1" customWidth="1"/>
    <col min="15371" max="15371" width="7.42578125" style="1" customWidth="1"/>
    <col min="15372" max="15372" width="6.5703125" style="1" customWidth="1"/>
    <col min="15373" max="15374" width="9.28515625" style="1" customWidth="1"/>
    <col min="15375" max="15615" width="9.140625" style="1"/>
    <col min="15616" max="15616" width="11.7109375" style="1" customWidth="1"/>
    <col min="15617" max="15617" width="9" style="1" customWidth="1"/>
    <col min="15618" max="15618" width="13.28515625" style="1" customWidth="1"/>
    <col min="15619" max="15619" width="12.28515625" style="1" customWidth="1"/>
    <col min="15620" max="15620" width="12.42578125" style="1" customWidth="1"/>
    <col min="15621" max="15621" width="11.28515625" style="1" customWidth="1"/>
    <col min="15622" max="15622" width="16.85546875" style="1" customWidth="1"/>
    <col min="15623" max="15623" width="10.140625" style="1" customWidth="1"/>
    <col min="15624" max="15624" width="15" style="1" customWidth="1"/>
    <col min="15625" max="15625" width="10.7109375" style="1" customWidth="1"/>
    <col min="15626" max="15626" width="11.140625" style="1" customWidth="1"/>
    <col min="15627" max="15627" width="7.42578125" style="1" customWidth="1"/>
    <col min="15628" max="15628" width="6.5703125" style="1" customWidth="1"/>
    <col min="15629" max="15630" width="9.28515625" style="1" customWidth="1"/>
    <col min="15631" max="15871" width="9.140625" style="1"/>
    <col min="15872" max="15872" width="11.7109375" style="1" customWidth="1"/>
    <col min="15873" max="15873" width="9" style="1" customWidth="1"/>
    <col min="15874" max="15874" width="13.28515625" style="1" customWidth="1"/>
    <col min="15875" max="15875" width="12.28515625" style="1" customWidth="1"/>
    <col min="15876" max="15876" width="12.42578125" style="1" customWidth="1"/>
    <col min="15877" max="15877" width="11.28515625" style="1" customWidth="1"/>
    <col min="15878" max="15878" width="16.85546875" style="1" customWidth="1"/>
    <col min="15879" max="15879" width="10.140625" style="1" customWidth="1"/>
    <col min="15880" max="15880" width="15" style="1" customWidth="1"/>
    <col min="15881" max="15881" width="10.7109375" style="1" customWidth="1"/>
    <col min="15882" max="15882" width="11.140625" style="1" customWidth="1"/>
    <col min="15883" max="15883" width="7.42578125" style="1" customWidth="1"/>
    <col min="15884" max="15884" width="6.5703125" style="1" customWidth="1"/>
    <col min="15885" max="15886" width="9.28515625" style="1" customWidth="1"/>
    <col min="15887" max="16127" width="9.140625" style="1"/>
    <col min="16128" max="16128" width="11.7109375" style="1" customWidth="1"/>
    <col min="16129" max="16129" width="9" style="1" customWidth="1"/>
    <col min="16130" max="16130" width="13.28515625" style="1" customWidth="1"/>
    <col min="16131" max="16131" width="12.28515625" style="1" customWidth="1"/>
    <col min="16132" max="16132" width="12.42578125" style="1" customWidth="1"/>
    <col min="16133" max="16133" width="11.28515625" style="1" customWidth="1"/>
    <col min="16134" max="16134" width="16.85546875" style="1" customWidth="1"/>
    <col min="16135" max="16135" width="10.140625" style="1" customWidth="1"/>
    <col min="16136" max="16136" width="15" style="1" customWidth="1"/>
    <col min="16137" max="16137" width="10.7109375" style="1" customWidth="1"/>
    <col min="16138" max="16138" width="11.140625" style="1" customWidth="1"/>
    <col min="16139" max="16139" width="7.42578125" style="1" customWidth="1"/>
    <col min="16140" max="16140" width="6.5703125" style="1" customWidth="1"/>
    <col min="16141" max="16142" width="9.28515625" style="1" customWidth="1"/>
    <col min="16143" max="16384" width="9.140625" style="1"/>
  </cols>
  <sheetData>
    <row r="1" spans="1:9" ht="13.5" customHeight="1" x14ac:dyDescent="0.2">
      <c r="A1" s="220" t="s">
        <v>117</v>
      </c>
      <c r="B1" s="220"/>
      <c r="C1" s="220"/>
      <c r="D1" s="220"/>
      <c r="E1" s="220"/>
      <c r="F1" s="220"/>
      <c r="G1" s="220"/>
      <c r="H1" s="220"/>
      <c r="I1" s="221"/>
    </row>
    <row r="2" spans="1:9" ht="13.5" x14ac:dyDescent="0.2">
      <c r="A2" s="222"/>
      <c r="B2" s="222"/>
      <c r="C2" s="222"/>
      <c r="D2" s="222"/>
      <c r="E2" s="222"/>
      <c r="F2" s="222"/>
      <c r="G2" s="222"/>
      <c r="H2" s="222"/>
      <c r="I2" s="223"/>
    </row>
    <row r="3" spans="1:9" ht="13.5" customHeight="1" x14ac:dyDescent="0.2">
      <c r="A3" s="224" t="s">
        <v>165</v>
      </c>
      <c r="B3" s="224"/>
      <c r="C3" s="224"/>
      <c r="D3" s="224"/>
      <c r="E3" s="224"/>
      <c r="F3" s="224"/>
      <c r="G3" s="224"/>
      <c r="H3" s="224"/>
      <c r="I3" s="225"/>
    </row>
    <row r="4" spans="1:9" ht="12.75" x14ac:dyDescent="0.2">
      <c r="A4" s="170"/>
      <c r="B4" s="170"/>
      <c r="C4" s="170"/>
      <c r="D4" s="170"/>
      <c r="E4" s="170"/>
      <c r="F4" s="170"/>
      <c r="G4" s="170"/>
      <c r="H4" s="170"/>
      <c r="I4" s="170"/>
    </row>
    <row r="5" spans="1:9" ht="12.75" customHeight="1" x14ac:dyDescent="0.2">
      <c r="A5" s="206" t="s">
        <v>0</v>
      </c>
      <c r="B5" s="206"/>
      <c r="C5" s="206"/>
      <c r="D5" s="206"/>
      <c r="E5" s="206"/>
      <c r="F5" s="206"/>
      <c r="G5" s="206"/>
      <c r="H5" s="206"/>
      <c r="I5" s="206"/>
    </row>
    <row r="6" spans="1:9" ht="12.75" customHeight="1" x14ac:dyDescent="0.2">
      <c r="A6" s="2" t="s">
        <v>1</v>
      </c>
      <c r="B6" s="170" t="s">
        <v>2</v>
      </c>
      <c r="C6" s="170"/>
      <c r="D6" s="170"/>
      <c r="E6" s="170"/>
      <c r="F6" s="170"/>
      <c r="G6" s="170"/>
      <c r="H6" s="242"/>
      <c r="I6" s="242"/>
    </row>
    <row r="7" spans="1:9" ht="12.75" customHeight="1" x14ac:dyDescent="0.2">
      <c r="A7" s="2" t="s">
        <v>3</v>
      </c>
      <c r="B7" s="170" t="s">
        <v>4</v>
      </c>
      <c r="C7" s="170"/>
      <c r="D7" s="170"/>
      <c r="E7" s="170"/>
      <c r="F7" s="170"/>
      <c r="G7" s="170"/>
      <c r="H7" s="233"/>
      <c r="I7" s="233"/>
    </row>
    <row r="8" spans="1:9" ht="12.75" customHeight="1" x14ac:dyDescent="0.2">
      <c r="A8" s="2" t="s">
        <v>5</v>
      </c>
      <c r="B8" s="170" t="s">
        <v>6</v>
      </c>
      <c r="C8" s="170"/>
      <c r="D8" s="170"/>
      <c r="E8" s="170"/>
      <c r="F8" s="170"/>
      <c r="G8" s="170"/>
      <c r="H8" s="233"/>
      <c r="I8" s="233"/>
    </row>
    <row r="9" spans="1:9" ht="12.75" customHeight="1" x14ac:dyDescent="0.2">
      <c r="A9" s="2" t="s">
        <v>7</v>
      </c>
      <c r="B9" s="170" t="s">
        <v>8</v>
      </c>
      <c r="C9" s="170"/>
      <c r="D9" s="170"/>
      <c r="E9" s="170"/>
      <c r="F9" s="170"/>
      <c r="G9" s="170"/>
      <c r="H9" s="233">
        <v>12</v>
      </c>
      <c r="I9" s="233"/>
    </row>
    <row r="10" spans="1:9" ht="12.75" customHeight="1" x14ac:dyDescent="0.2">
      <c r="A10" s="234" t="s">
        <v>9</v>
      </c>
      <c r="B10" s="234"/>
      <c r="C10" s="234"/>
      <c r="D10" s="234"/>
      <c r="E10" s="234"/>
      <c r="F10" s="234"/>
      <c r="G10" s="234"/>
      <c r="H10" s="234"/>
      <c r="I10" s="234"/>
    </row>
    <row r="11" spans="1:9" ht="34.5" customHeight="1" x14ac:dyDescent="0.2">
      <c r="A11" s="143" t="s">
        <v>10</v>
      </c>
      <c r="B11" s="143"/>
      <c r="C11" s="143"/>
      <c r="D11" s="143"/>
      <c r="E11" s="143"/>
      <c r="F11" s="206" t="s">
        <v>11</v>
      </c>
      <c r="G11" s="206"/>
      <c r="H11" s="235" t="s">
        <v>12</v>
      </c>
      <c r="I11" s="235"/>
    </row>
    <row r="12" spans="1:9" ht="12.75" customHeight="1" x14ac:dyDescent="0.2">
      <c r="A12" s="226" t="s">
        <v>180</v>
      </c>
      <c r="B12" s="227"/>
      <c r="C12" s="227"/>
      <c r="D12" s="227"/>
      <c r="E12" s="228"/>
      <c r="F12" s="229" t="s">
        <v>181</v>
      </c>
      <c r="G12" s="229"/>
      <c r="H12" s="230">
        <v>1</v>
      </c>
      <c r="I12" s="230"/>
    </row>
    <row r="13" spans="1:9" ht="12.75" x14ac:dyDescent="0.2">
      <c r="A13" s="231"/>
      <c r="B13" s="231"/>
      <c r="C13" s="231"/>
      <c r="D13" s="231"/>
      <c r="E13" s="231"/>
      <c r="F13" s="231"/>
      <c r="G13" s="231"/>
      <c r="H13" s="231" t="e">
        <f>SUM(#REF!)</f>
        <v>#REF!</v>
      </c>
      <c r="I13" s="231" t="e">
        <f>SUM(#REF!)</f>
        <v>#REF!</v>
      </c>
    </row>
    <row r="14" spans="1:9" ht="45.75" customHeight="1" x14ac:dyDescent="0.2">
      <c r="A14" s="232" t="s">
        <v>13</v>
      </c>
      <c r="B14" s="232"/>
      <c r="C14" s="232"/>
      <c r="D14" s="232"/>
      <c r="E14" s="232"/>
      <c r="F14" s="232"/>
      <c r="G14" s="232"/>
      <c r="H14" s="232" t="e">
        <f>SUM(#REF!)</f>
        <v>#REF!</v>
      </c>
      <c r="I14" s="232" t="e">
        <f>SUM(#REF!)</f>
        <v>#REF!</v>
      </c>
    </row>
    <row r="15" spans="1:9" ht="12.75" x14ac:dyDescent="0.2">
      <c r="A15" s="231"/>
      <c r="B15" s="231"/>
      <c r="C15" s="231"/>
      <c r="D15" s="231"/>
      <c r="E15" s="231"/>
      <c r="F15" s="231"/>
      <c r="G15" s="231"/>
      <c r="H15" s="231" t="e">
        <f>SUM(#REF!)</f>
        <v>#REF!</v>
      </c>
      <c r="I15" s="231" t="e">
        <f>SUM(#REF!)</f>
        <v>#REF!</v>
      </c>
    </row>
    <row r="16" spans="1:9" ht="12.75" customHeight="1" x14ac:dyDescent="0.2">
      <c r="A16" s="206" t="s">
        <v>14</v>
      </c>
      <c r="B16" s="206"/>
      <c r="C16" s="206"/>
      <c r="D16" s="206"/>
      <c r="E16" s="206"/>
      <c r="F16" s="206"/>
      <c r="G16" s="206"/>
      <c r="H16" s="206"/>
      <c r="I16" s="206"/>
    </row>
    <row r="17" spans="1:14" ht="12.75" customHeight="1" x14ac:dyDescent="0.2">
      <c r="A17" s="2">
        <v>1</v>
      </c>
      <c r="B17" s="240" t="s">
        <v>15</v>
      </c>
      <c r="C17" s="240"/>
      <c r="D17" s="240"/>
      <c r="E17" s="240"/>
      <c r="F17" s="240"/>
      <c r="G17" s="240"/>
      <c r="H17" s="239" t="s">
        <v>126</v>
      </c>
      <c r="I17" s="239"/>
    </row>
    <row r="18" spans="1:14" ht="12.75" customHeight="1" x14ac:dyDescent="0.2">
      <c r="A18" s="2">
        <v>2</v>
      </c>
      <c r="B18" s="240" t="s">
        <v>16</v>
      </c>
      <c r="C18" s="240"/>
      <c r="D18" s="240"/>
      <c r="E18" s="240"/>
      <c r="F18" s="240"/>
      <c r="G18" s="240"/>
      <c r="H18" s="239">
        <v>1024.96</v>
      </c>
      <c r="I18" s="239"/>
    </row>
    <row r="19" spans="1:14" ht="12.75" customHeight="1" x14ac:dyDescent="0.2">
      <c r="A19" s="2">
        <v>3</v>
      </c>
      <c r="B19" s="240" t="s">
        <v>17</v>
      </c>
      <c r="C19" s="240"/>
      <c r="D19" s="240"/>
      <c r="E19" s="240"/>
      <c r="F19" s="240"/>
      <c r="G19" s="240"/>
      <c r="H19" s="241" t="s">
        <v>142</v>
      </c>
      <c r="I19" s="241"/>
    </row>
    <row r="20" spans="1:14" ht="12.75" customHeight="1" x14ac:dyDescent="0.2">
      <c r="A20" s="2">
        <v>4</v>
      </c>
      <c r="B20" s="240" t="s">
        <v>18</v>
      </c>
      <c r="C20" s="240"/>
      <c r="D20" s="240"/>
      <c r="E20" s="240"/>
      <c r="F20" s="240"/>
      <c r="G20" s="240"/>
      <c r="H20" s="247"/>
      <c r="I20" s="247"/>
    </row>
    <row r="21" spans="1:14" x14ac:dyDescent="0.2">
      <c r="A21" s="248"/>
      <c r="B21" s="248"/>
      <c r="C21" s="248"/>
      <c r="D21" s="248"/>
      <c r="E21" s="248"/>
      <c r="F21" s="248"/>
      <c r="G21" s="248"/>
      <c r="H21" s="248"/>
      <c r="I21" s="248"/>
      <c r="M21" s="3"/>
      <c r="N21" s="4"/>
    </row>
    <row r="22" spans="1:14" ht="12" customHeight="1" x14ac:dyDescent="0.2">
      <c r="A22" s="245" t="s">
        <v>19</v>
      </c>
      <c r="B22" s="245"/>
      <c r="C22" s="245"/>
      <c r="D22" s="245"/>
      <c r="E22" s="245"/>
      <c r="F22" s="245"/>
      <c r="G22" s="245"/>
      <c r="H22" s="245"/>
      <c r="I22" s="245"/>
      <c r="M22" s="3"/>
      <c r="N22" s="4"/>
    </row>
    <row r="23" spans="1:14" ht="12.75" x14ac:dyDescent="0.25">
      <c r="A23" s="246"/>
      <c r="B23" s="246"/>
      <c r="C23" s="246"/>
      <c r="D23" s="246"/>
      <c r="E23" s="246"/>
      <c r="F23" s="246"/>
      <c r="G23" s="246"/>
      <c r="H23" s="246"/>
      <c r="I23" s="246"/>
      <c r="J23" s="4"/>
    </row>
    <row r="24" spans="1:14" ht="12.75" customHeight="1" x14ac:dyDescent="0.2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14" ht="12.75" customHeight="1" x14ac:dyDescent="0.2">
      <c r="A25" s="5">
        <v>1</v>
      </c>
      <c r="B25" s="243" t="s">
        <v>21</v>
      </c>
      <c r="C25" s="243"/>
      <c r="D25" s="243"/>
      <c r="E25" s="243"/>
      <c r="F25" s="243"/>
      <c r="G25" s="243"/>
      <c r="H25" s="6" t="s">
        <v>22</v>
      </c>
      <c r="I25" s="75" t="s">
        <v>23</v>
      </c>
    </row>
    <row r="26" spans="1:14" ht="18" customHeight="1" x14ac:dyDescent="0.2">
      <c r="A26" s="2" t="s">
        <v>1</v>
      </c>
      <c r="B26" s="269" t="s">
        <v>130</v>
      </c>
      <c r="C26" s="269"/>
      <c r="D26" s="269"/>
      <c r="E26" s="269"/>
      <c r="F26" s="269"/>
      <c r="G26" s="269"/>
      <c r="H26" s="170"/>
      <c r="I26" s="7">
        <v>1024.96</v>
      </c>
    </row>
    <row r="27" spans="1:14" ht="27.75" customHeight="1" x14ac:dyDescent="0.2">
      <c r="A27" s="86" t="s">
        <v>3</v>
      </c>
      <c r="B27" s="270" t="s">
        <v>159</v>
      </c>
      <c r="C27" s="216"/>
      <c r="D27" s="216"/>
      <c r="E27" s="216"/>
      <c r="F27" s="216"/>
      <c r="G27" s="216"/>
      <c r="H27" s="58"/>
      <c r="I27" s="7">
        <f>8*9.32</f>
        <v>74.56</v>
      </c>
    </row>
    <row r="28" spans="1:14" ht="26.25" customHeight="1" x14ac:dyDescent="0.2">
      <c r="A28" s="2" t="s">
        <v>5</v>
      </c>
      <c r="B28" s="216" t="s">
        <v>183</v>
      </c>
      <c r="C28" s="216"/>
      <c r="D28" s="216"/>
      <c r="E28" s="216"/>
      <c r="F28" s="216"/>
      <c r="G28" s="216"/>
      <c r="H28" s="58"/>
      <c r="I28" s="7">
        <f>6.99*15</f>
        <v>104.85000000000001</v>
      </c>
    </row>
    <row r="29" spans="1:14" ht="26.25" customHeight="1" x14ac:dyDescent="0.2">
      <c r="A29" s="2" t="s">
        <v>7</v>
      </c>
      <c r="B29" s="129" t="s">
        <v>158</v>
      </c>
      <c r="C29" s="130"/>
      <c r="D29" s="130"/>
      <c r="E29" s="130"/>
      <c r="F29" s="130"/>
      <c r="G29" s="130"/>
      <c r="H29" s="58"/>
      <c r="I29" s="7">
        <f>I26/220*20%*9.14*15</f>
        <v>127.74728727272728</v>
      </c>
    </row>
    <row r="30" spans="1:14" ht="26.25" customHeight="1" x14ac:dyDescent="0.2">
      <c r="A30" s="2" t="s">
        <v>31</v>
      </c>
      <c r="B30" s="129" t="s">
        <v>151</v>
      </c>
      <c r="C30" s="130"/>
      <c r="D30" s="130"/>
      <c r="E30" s="130"/>
      <c r="F30" s="130"/>
      <c r="G30" s="130"/>
      <c r="H30" s="58"/>
      <c r="I30" s="7">
        <f>15*7.92</f>
        <v>118.8</v>
      </c>
    </row>
    <row r="31" spans="1:14" ht="26.25" customHeight="1" x14ac:dyDescent="0.2">
      <c r="A31" s="2" t="s">
        <v>33</v>
      </c>
      <c r="B31" s="217" t="s">
        <v>182</v>
      </c>
      <c r="C31" s="217"/>
      <c r="D31" s="217"/>
      <c r="E31" s="217"/>
      <c r="F31" s="217"/>
      <c r="G31" s="217"/>
      <c r="H31" s="58"/>
      <c r="I31" s="7">
        <f>(I27+I28+I29+I30)*20%</f>
        <v>85.191457454545471</v>
      </c>
    </row>
    <row r="32" spans="1:14" ht="23.25" customHeight="1" x14ac:dyDescent="0.2">
      <c r="A32" s="2" t="s">
        <v>49</v>
      </c>
      <c r="B32" s="129" t="s">
        <v>118</v>
      </c>
      <c r="C32" s="130"/>
      <c r="D32" s="130"/>
      <c r="E32" s="130"/>
      <c r="F32" s="130"/>
      <c r="G32" s="130"/>
      <c r="H32" s="58"/>
      <c r="I32" s="7"/>
    </row>
    <row r="33" spans="1:255" ht="12.75" x14ac:dyDescent="0.2">
      <c r="A33" s="2"/>
      <c r="B33" s="226" t="s">
        <v>121</v>
      </c>
      <c r="C33" s="227"/>
      <c r="D33" s="227"/>
      <c r="E33" s="227"/>
      <c r="F33" s="227"/>
      <c r="G33" s="227"/>
      <c r="H33" s="70"/>
      <c r="I33" s="7">
        <f>SUM(I26:I32)</f>
        <v>1536.1087447272728</v>
      </c>
    </row>
    <row r="34" spans="1:255" ht="12.75" customHeight="1" x14ac:dyDescent="0.2">
      <c r="A34" s="2" t="s">
        <v>24</v>
      </c>
      <c r="B34" s="129" t="s">
        <v>133</v>
      </c>
      <c r="C34" s="130"/>
      <c r="D34" s="130"/>
      <c r="E34" s="130"/>
      <c r="F34" s="130"/>
      <c r="G34" s="130"/>
      <c r="H34" s="71">
        <v>0.3</v>
      </c>
      <c r="I34" s="69">
        <f>I33*H34</f>
        <v>460.83262341818181</v>
      </c>
    </row>
    <row r="35" spans="1:255" ht="12.75" x14ac:dyDescent="0.2">
      <c r="A35" s="2"/>
      <c r="B35" s="129"/>
      <c r="C35" s="130"/>
      <c r="D35" s="130"/>
      <c r="E35" s="130"/>
      <c r="F35" s="130"/>
      <c r="G35" s="130"/>
      <c r="H35" s="212"/>
      <c r="I35" s="7"/>
      <c r="J35" s="60"/>
      <c r="K35" s="9"/>
    </row>
    <row r="36" spans="1:255" ht="12.75" customHeight="1" x14ac:dyDescent="0.2">
      <c r="A36" s="268" t="s">
        <v>25</v>
      </c>
      <c r="B36" s="268"/>
      <c r="C36" s="268"/>
      <c r="D36" s="268"/>
      <c r="E36" s="268"/>
      <c r="F36" s="268"/>
      <c r="G36" s="268"/>
      <c r="H36" s="268"/>
      <c r="I36" s="7">
        <f>SUM(I33:I34)</f>
        <v>1996.9413681454546</v>
      </c>
      <c r="J36" s="8"/>
      <c r="K36" s="9"/>
    </row>
    <row r="37" spans="1:255" ht="12.75" x14ac:dyDescent="0.2">
      <c r="A37" s="261" t="s">
        <v>26</v>
      </c>
      <c r="B37" s="261"/>
      <c r="C37" s="261"/>
      <c r="D37" s="261"/>
      <c r="E37" s="261"/>
      <c r="F37" s="261"/>
      <c r="G37" s="261"/>
      <c r="H37" s="261"/>
      <c r="I37" s="261"/>
      <c r="J37" s="8"/>
      <c r="K37" s="9"/>
    </row>
    <row r="38" spans="1:255" ht="12.75" customHeight="1" x14ac:dyDescent="0.2">
      <c r="A38" s="90">
        <v>2</v>
      </c>
      <c r="B38" s="206" t="s">
        <v>188</v>
      </c>
      <c r="C38" s="206"/>
      <c r="D38" s="206"/>
      <c r="E38" s="206"/>
      <c r="F38" s="206"/>
      <c r="G38" s="206"/>
      <c r="H38" s="206"/>
      <c r="I38" s="87" t="s">
        <v>27</v>
      </c>
      <c r="J38" s="8"/>
      <c r="K38" s="9"/>
    </row>
    <row r="39" spans="1:255" s="89" customFormat="1" ht="13.5" x14ac:dyDescent="0.25">
      <c r="A39" s="88" t="s">
        <v>1</v>
      </c>
      <c r="B39" s="129" t="s">
        <v>131</v>
      </c>
      <c r="C39" s="129"/>
      <c r="D39" s="129"/>
      <c r="E39" s="129"/>
      <c r="F39" s="129"/>
      <c r="G39" s="129"/>
      <c r="H39" s="129"/>
      <c r="I39" s="22">
        <f>H41-H40</f>
        <v>28.502400000000002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  <c r="BY39" s="207"/>
      <c r="BZ39" s="207"/>
      <c r="CA39" s="207"/>
      <c r="CB39" s="207"/>
      <c r="CC39" s="207"/>
      <c r="CD39" s="207"/>
      <c r="CE39" s="207"/>
      <c r="CF39" s="207"/>
      <c r="CG39" s="207"/>
      <c r="CH39" s="207"/>
      <c r="CI39" s="207"/>
      <c r="CJ39" s="207"/>
      <c r="CK39" s="207"/>
      <c r="CL39" s="207"/>
      <c r="CM39" s="207"/>
      <c r="CN39" s="207"/>
      <c r="CO39" s="207"/>
      <c r="CP39" s="207"/>
      <c r="CQ39" s="207"/>
      <c r="CR39" s="207"/>
      <c r="CS39" s="207"/>
      <c r="CT39" s="207"/>
      <c r="CU39" s="207"/>
      <c r="CV39" s="207"/>
      <c r="CW39" s="207"/>
      <c r="CX39" s="207"/>
      <c r="CY39" s="207"/>
      <c r="CZ39" s="207"/>
      <c r="DA39" s="207"/>
      <c r="DB39" s="207"/>
      <c r="DC39" s="207"/>
      <c r="DD39" s="207"/>
      <c r="DE39" s="207"/>
      <c r="DF39" s="207"/>
      <c r="DG39" s="207"/>
      <c r="DH39" s="207"/>
      <c r="DI39" s="207"/>
      <c r="DJ39" s="207"/>
      <c r="DK39" s="207"/>
      <c r="DL39" s="207"/>
      <c r="DM39" s="207"/>
      <c r="DN39" s="207"/>
      <c r="DO39" s="207"/>
      <c r="DP39" s="207"/>
      <c r="DQ39" s="207"/>
      <c r="DR39" s="207"/>
      <c r="DS39" s="207"/>
      <c r="DT39" s="207"/>
      <c r="DU39" s="207"/>
      <c r="DV39" s="207"/>
      <c r="DW39" s="207"/>
      <c r="DX39" s="207"/>
      <c r="DY39" s="207"/>
      <c r="DZ39" s="207"/>
      <c r="EA39" s="207"/>
      <c r="EB39" s="207"/>
      <c r="EC39" s="207"/>
      <c r="ED39" s="207"/>
      <c r="EE39" s="207"/>
      <c r="EF39" s="207"/>
      <c r="EG39" s="207"/>
      <c r="EH39" s="207"/>
      <c r="EI39" s="207"/>
      <c r="EJ39" s="207"/>
      <c r="EK39" s="207"/>
      <c r="EL39" s="207"/>
      <c r="EM39" s="207"/>
      <c r="EN39" s="207"/>
      <c r="EO39" s="207"/>
      <c r="EP39" s="207"/>
      <c r="EQ39" s="207"/>
      <c r="ER39" s="207"/>
      <c r="ES39" s="207"/>
      <c r="ET39" s="207"/>
      <c r="EU39" s="207"/>
      <c r="EV39" s="207"/>
      <c r="EW39" s="207"/>
      <c r="EX39" s="207"/>
      <c r="EY39" s="207"/>
      <c r="EZ39" s="207"/>
      <c r="FA39" s="207"/>
      <c r="FB39" s="207"/>
      <c r="FC39" s="207"/>
      <c r="FD39" s="207"/>
      <c r="FE39" s="207"/>
      <c r="FF39" s="207"/>
      <c r="FG39" s="207"/>
      <c r="FH39" s="207"/>
      <c r="FI39" s="207"/>
      <c r="FJ39" s="207"/>
      <c r="FK39" s="207"/>
      <c r="FL39" s="207"/>
      <c r="FM39" s="207"/>
      <c r="FN39" s="207"/>
      <c r="FO39" s="207"/>
      <c r="FP39" s="207"/>
      <c r="FQ39" s="207"/>
      <c r="FR39" s="207"/>
      <c r="FS39" s="207"/>
      <c r="FT39" s="207"/>
      <c r="FU39" s="207"/>
      <c r="FV39" s="207"/>
      <c r="FW39" s="207"/>
      <c r="FX39" s="207"/>
      <c r="FY39" s="207"/>
      <c r="FZ39" s="207"/>
      <c r="GA39" s="207"/>
      <c r="GB39" s="207"/>
      <c r="GC39" s="207"/>
      <c r="GD39" s="207"/>
      <c r="GE39" s="207"/>
      <c r="GF39" s="207"/>
      <c r="GG39" s="207"/>
      <c r="GH39" s="207"/>
      <c r="GI39" s="207"/>
      <c r="GJ39" s="207"/>
      <c r="GK39" s="207"/>
      <c r="GL39" s="207"/>
      <c r="GM39" s="207"/>
      <c r="GN39" s="207"/>
      <c r="GO39" s="207"/>
      <c r="GP39" s="207"/>
      <c r="GQ39" s="207"/>
      <c r="GR39" s="207"/>
      <c r="GS39" s="207"/>
      <c r="GT39" s="207"/>
      <c r="GU39" s="207"/>
      <c r="GV39" s="207"/>
      <c r="GW39" s="207"/>
      <c r="GX39" s="207"/>
      <c r="GY39" s="207"/>
      <c r="GZ39" s="207"/>
      <c r="HA39" s="207"/>
      <c r="HB39" s="207"/>
      <c r="HC39" s="207"/>
      <c r="HD39" s="207"/>
      <c r="HE39" s="207"/>
      <c r="HF39" s="207"/>
      <c r="HG39" s="207"/>
      <c r="HH39" s="207"/>
      <c r="HI39" s="207"/>
      <c r="HJ39" s="207"/>
      <c r="HK39" s="207"/>
      <c r="HL39" s="207"/>
      <c r="HM39" s="207"/>
      <c r="HN39" s="207"/>
      <c r="HO39" s="207"/>
      <c r="HP39" s="207"/>
      <c r="HQ39" s="207"/>
      <c r="HR39" s="207"/>
      <c r="HS39" s="207"/>
      <c r="HT39" s="207"/>
      <c r="HU39" s="207"/>
      <c r="HV39" s="207"/>
      <c r="HW39" s="207"/>
      <c r="HX39" s="207"/>
      <c r="HY39" s="207"/>
      <c r="HZ39" s="207"/>
      <c r="IA39" s="207"/>
      <c r="IB39" s="207"/>
      <c r="IC39" s="207"/>
      <c r="ID39" s="207"/>
      <c r="IE39" s="207"/>
      <c r="IF39" s="207"/>
      <c r="IG39" s="207"/>
      <c r="IH39" s="207"/>
      <c r="II39" s="207"/>
      <c r="IJ39" s="207"/>
      <c r="IK39" s="207"/>
      <c r="IL39" s="207"/>
      <c r="IM39" s="207"/>
      <c r="IN39" s="207"/>
      <c r="IO39" s="207"/>
      <c r="IP39" s="207"/>
      <c r="IQ39" s="207"/>
      <c r="IR39" s="207"/>
      <c r="IS39" s="207"/>
      <c r="IT39" s="207"/>
      <c r="IU39" s="207"/>
    </row>
    <row r="40" spans="1:255" ht="12.75" customHeight="1" x14ac:dyDescent="0.2">
      <c r="A40" s="88"/>
      <c r="B40" s="199" t="s">
        <v>136</v>
      </c>
      <c r="C40" s="129"/>
      <c r="D40" s="129"/>
      <c r="E40" s="129"/>
      <c r="F40" s="129"/>
      <c r="G40" s="129"/>
      <c r="H40" s="14">
        <f>H18*6%</f>
        <v>61.497599999999998</v>
      </c>
      <c r="I40" s="50"/>
    </row>
    <row r="41" spans="1:255" ht="14.25" customHeight="1" x14ac:dyDescent="0.2">
      <c r="A41" s="88"/>
      <c r="B41" s="208" t="s">
        <v>166</v>
      </c>
      <c r="C41" s="170"/>
      <c r="D41" s="170"/>
      <c r="E41" s="170"/>
      <c r="F41" s="170"/>
      <c r="G41" s="170"/>
      <c r="H41" s="74">
        <f>2*3*15</f>
        <v>90</v>
      </c>
      <c r="I41" s="50"/>
    </row>
    <row r="42" spans="1:255" ht="16.5" customHeight="1" x14ac:dyDescent="0.2">
      <c r="A42" s="88" t="s">
        <v>3</v>
      </c>
      <c r="B42" s="249" t="s">
        <v>137</v>
      </c>
      <c r="C42" s="250"/>
      <c r="D42" s="250"/>
      <c r="E42" s="250"/>
      <c r="F42" s="250"/>
      <c r="G42" s="251"/>
      <c r="H42" s="66"/>
      <c r="I42" s="22">
        <f>270-2.7</f>
        <v>267.3</v>
      </c>
    </row>
    <row r="43" spans="1:255" ht="14.25" customHeight="1" x14ac:dyDescent="0.2">
      <c r="A43" s="88" t="s">
        <v>5</v>
      </c>
      <c r="B43" s="249" t="s">
        <v>138</v>
      </c>
      <c r="C43" s="250"/>
      <c r="D43" s="250"/>
      <c r="E43" s="250"/>
      <c r="F43" s="250"/>
      <c r="G43" s="251"/>
      <c r="H43" s="66"/>
      <c r="I43" s="22">
        <f>1.5*15</f>
        <v>22.5</v>
      </c>
    </row>
    <row r="44" spans="1:255" ht="12.75" customHeight="1" x14ac:dyDescent="0.2">
      <c r="A44" s="88" t="s">
        <v>7</v>
      </c>
      <c r="B44" s="129" t="s">
        <v>29</v>
      </c>
      <c r="C44" s="129"/>
      <c r="D44" s="129"/>
      <c r="E44" s="129"/>
      <c r="F44" s="129"/>
      <c r="G44" s="129"/>
      <c r="H44" s="129"/>
      <c r="I44" s="22"/>
    </row>
    <row r="45" spans="1:255" ht="12.75" customHeight="1" x14ac:dyDescent="0.2">
      <c r="A45" s="88" t="s">
        <v>31</v>
      </c>
      <c r="B45" s="236" t="s">
        <v>30</v>
      </c>
      <c r="C45" s="236"/>
      <c r="D45" s="236"/>
      <c r="E45" s="236"/>
      <c r="F45" s="236"/>
      <c r="G45" s="236"/>
      <c r="H45" s="236"/>
      <c r="I45" s="22"/>
    </row>
    <row r="46" spans="1:255" ht="12.75" x14ac:dyDescent="0.2">
      <c r="A46" s="88" t="s">
        <v>33</v>
      </c>
      <c r="B46" s="236" t="s">
        <v>32</v>
      </c>
      <c r="C46" s="236"/>
      <c r="D46" s="236"/>
      <c r="E46" s="236"/>
      <c r="F46" s="236"/>
      <c r="G46" s="236"/>
      <c r="H46" s="236"/>
      <c r="I46" s="76"/>
    </row>
    <row r="47" spans="1:255" ht="12.75" x14ac:dyDescent="0.2">
      <c r="A47" s="88" t="s">
        <v>49</v>
      </c>
      <c r="B47" s="236" t="s">
        <v>140</v>
      </c>
      <c r="C47" s="236"/>
      <c r="D47" s="236"/>
      <c r="E47" s="236"/>
      <c r="F47" s="236"/>
      <c r="G47" s="236"/>
      <c r="H47" s="236"/>
      <c r="I47" s="22">
        <f>(163.99-10.2496)/12</f>
        <v>12.811700000000002</v>
      </c>
    </row>
    <row r="48" spans="1:255" ht="12.75" x14ac:dyDescent="0.2">
      <c r="A48" s="88" t="s">
        <v>24</v>
      </c>
      <c r="B48" s="236" t="s">
        <v>160</v>
      </c>
      <c r="C48" s="236"/>
      <c r="D48" s="236"/>
      <c r="E48" s="236"/>
      <c r="F48" s="236"/>
      <c r="G48" s="236"/>
      <c r="H48" s="236"/>
      <c r="I48" s="22">
        <f>I39</f>
        <v>28.502400000000002</v>
      </c>
    </row>
    <row r="49" spans="1:9" ht="12.75" x14ac:dyDescent="0.2">
      <c r="A49" s="15"/>
      <c r="B49" s="146" t="s">
        <v>35</v>
      </c>
      <c r="C49" s="146"/>
      <c r="D49" s="146"/>
      <c r="E49" s="146"/>
      <c r="F49" s="146"/>
      <c r="G49" s="146"/>
      <c r="H49" s="146"/>
      <c r="I49" s="22">
        <f>SUM(I39:I48)</f>
        <v>359.61650000000003</v>
      </c>
    </row>
    <row r="50" spans="1:9" ht="12.75" x14ac:dyDescent="0.2">
      <c r="A50" s="231"/>
      <c r="B50" s="231"/>
      <c r="C50" s="231"/>
      <c r="D50" s="231"/>
      <c r="E50" s="231"/>
      <c r="F50" s="231"/>
      <c r="G50" s="231"/>
      <c r="H50" s="231"/>
      <c r="I50" s="231"/>
    </row>
    <row r="51" spans="1:9" s="16" customFormat="1" ht="25.5" customHeight="1" x14ac:dyDescent="0.2">
      <c r="A51" s="252" t="s">
        <v>36</v>
      </c>
      <c r="B51" s="253"/>
      <c r="C51" s="253"/>
      <c r="D51" s="253"/>
      <c r="E51" s="253"/>
      <c r="F51" s="253"/>
      <c r="G51" s="253"/>
      <c r="H51" s="253"/>
      <c r="I51" s="254"/>
    </row>
    <row r="52" spans="1:9" ht="12.75" x14ac:dyDescent="0.2">
      <c r="A52" s="265"/>
      <c r="B52" s="265"/>
      <c r="C52" s="265"/>
      <c r="D52" s="265"/>
      <c r="E52" s="265"/>
      <c r="F52" s="265"/>
      <c r="G52" s="265"/>
      <c r="H52" s="265"/>
      <c r="I52" s="265"/>
    </row>
    <row r="53" spans="1:9" ht="12.75" customHeight="1" x14ac:dyDescent="0.2">
      <c r="A53" s="234" t="s">
        <v>37</v>
      </c>
      <c r="B53" s="234"/>
      <c r="C53" s="234"/>
      <c r="D53" s="234"/>
      <c r="E53" s="234"/>
      <c r="F53" s="234"/>
      <c r="G53" s="234"/>
      <c r="H53" s="234"/>
      <c r="I53" s="234"/>
    </row>
    <row r="54" spans="1:9" ht="12.75" customHeight="1" x14ac:dyDescent="0.2">
      <c r="A54" s="90">
        <v>3</v>
      </c>
      <c r="B54" s="206" t="s">
        <v>187</v>
      </c>
      <c r="C54" s="206"/>
      <c r="D54" s="206"/>
      <c r="E54" s="206"/>
      <c r="F54" s="206"/>
      <c r="G54" s="206"/>
      <c r="H54" s="206"/>
      <c r="I54" s="88" t="s">
        <v>27</v>
      </c>
    </row>
    <row r="55" spans="1:9" ht="12.75" customHeight="1" x14ac:dyDescent="0.2">
      <c r="A55" s="88" t="s">
        <v>1</v>
      </c>
      <c r="B55" s="170" t="s">
        <v>124</v>
      </c>
      <c r="C55" s="170"/>
      <c r="D55" s="170"/>
      <c r="E55" s="170"/>
      <c r="F55" s="170"/>
      <c r="G55" s="170"/>
      <c r="H55" s="170"/>
      <c r="I55" s="81">
        <v>0</v>
      </c>
    </row>
    <row r="56" spans="1:9" ht="12.75" x14ac:dyDescent="0.2">
      <c r="A56" s="88" t="s">
        <v>3</v>
      </c>
      <c r="B56" s="255" t="s">
        <v>123</v>
      </c>
      <c r="C56" s="256"/>
      <c r="D56" s="256"/>
      <c r="E56" s="256"/>
      <c r="F56" s="256"/>
      <c r="G56" s="256"/>
      <c r="H56" s="257"/>
      <c r="I56" s="82">
        <v>0</v>
      </c>
    </row>
    <row r="57" spans="1:9" ht="12.75" x14ac:dyDescent="0.2">
      <c r="A57" s="88" t="s">
        <v>5</v>
      </c>
      <c r="B57" s="157" t="s">
        <v>122</v>
      </c>
      <c r="C57" s="157"/>
      <c r="D57" s="157"/>
      <c r="E57" s="157"/>
      <c r="F57" s="157"/>
      <c r="G57" s="157"/>
      <c r="H57" s="157"/>
      <c r="I57" s="82">
        <v>0</v>
      </c>
    </row>
    <row r="58" spans="1:9" ht="12.75" x14ac:dyDescent="0.2">
      <c r="A58" s="88" t="s">
        <v>7</v>
      </c>
      <c r="B58" s="157" t="s">
        <v>129</v>
      </c>
      <c r="C58" s="157"/>
      <c r="D58" s="157"/>
      <c r="E58" s="157"/>
      <c r="F58" s="157"/>
      <c r="G58" s="157"/>
      <c r="H58" s="157"/>
      <c r="I58" s="82">
        <v>0</v>
      </c>
    </row>
    <row r="59" spans="1:9" ht="12.75" x14ac:dyDescent="0.2">
      <c r="A59" s="165" t="s">
        <v>38</v>
      </c>
      <c r="B59" s="165"/>
      <c r="C59" s="165"/>
      <c r="D59" s="165"/>
      <c r="E59" s="165"/>
      <c r="F59" s="165"/>
      <c r="G59" s="165"/>
      <c r="H59" s="165"/>
      <c r="I59" s="82">
        <f>ROUND(SUM(I55:I58),2)</f>
        <v>0</v>
      </c>
    </row>
    <row r="60" spans="1:9" ht="12.75" x14ac:dyDescent="0.2">
      <c r="A60" s="231"/>
      <c r="B60" s="231"/>
      <c r="C60" s="231"/>
      <c r="D60" s="231"/>
      <c r="E60" s="231"/>
      <c r="F60" s="231"/>
      <c r="G60" s="231"/>
      <c r="H60" s="231"/>
      <c r="I60" s="231"/>
    </row>
    <row r="61" spans="1:9" ht="12.75" x14ac:dyDescent="0.2">
      <c r="A61" s="177" t="s">
        <v>39</v>
      </c>
      <c r="B61" s="177"/>
      <c r="C61" s="177"/>
      <c r="D61" s="177"/>
      <c r="E61" s="177"/>
      <c r="F61" s="177"/>
      <c r="G61" s="177"/>
      <c r="H61" s="177"/>
      <c r="I61" s="177"/>
    </row>
    <row r="62" spans="1:9" ht="12.75" x14ac:dyDescent="0.2">
      <c r="A62" s="17"/>
      <c r="B62" s="18"/>
      <c r="C62" s="18"/>
      <c r="D62" s="18"/>
      <c r="E62" s="18"/>
      <c r="F62" s="18"/>
      <c r="G62" s="18"/>
      <c r="H62" s="18"/>
      <c r="I62" s="77"/>
    </row>
    <row r="63" spans="1:9" ht="27" customHeight="1" x14ac:dyDescent="0.2">
      <c r="A63" s="183" t="s">
        <v>40</v>
      </c>
      <c r="B63" s="184"/>
      <c r="C63" s="184"/>
      <c r="D63" s="184"/>
      <c r="E63" s="184"/>
      <c r="F63" s="184"/>
      <c r="G63" s="184"/>
      <c r="H63" s="184"/>
      <c r="I63" s="185"/>
    </row>
    <row r="64" spans="1:9" ht="12.75" customHeight="1" x14ac:dyDescent="0.2">
      <c r="A64" s="19" t="s">
        <v>41</v>
      </c>
      <c r="B64" s="206" t="s">
        <v>42</v>
      </c>
      <c r="C64" s="206"/>
      <c r="D64" s="206"/>
      <c r="E64" s="206"/>
      <c r="F64" s="206"/>
      <c r="G64" s="206"/>
      <c r="H64" s="85" t="s">
        <v>22</v>
      </c>
      <c r="I64" s="87" t="s">
        <v>27</v>
      </c>
    </row>
    <row r="65" spans="1:9" ht="12.75" x14ac:dyDescent="0.2">
      <c r="A65" s="20" t="s">
        <v>1</v>
      </c>
      <c r="B65" s="189" t="s">
        <v>43</v>
      </c>
      <c r="C65" s="189"/>
      <c r="D65" s="189"/>
      <c r="E65" s="189"/>
      <c r="F65" s="189"/>
      <c r="G65" s="189"/>
      <c r="H65" s="21">
        <v>0.2</v>
      </c>
      <c r="I65" s="22">
        <f t="shared" ref="I65:I72" si="0">ROUND($I$36*H65,2)</f>
        <v>399.39</v>
      </c>
    </row>
    <row r="66" spans="1:9" ht="12.75" customHeight="1" x14ac:dyDescent="0.2">
      <c r="A66" s="20" t="s">
        <v>3</v>
      </c>
      <c r="B66" s="189" t="s">
        <v>44</v>
      </c>
      <c r="C66" s="189"/>
      <c r="D66" s="189"/>
      <c r="E66" s="189"/>
      <c r="F66" s="189"/>
      <c r="G66" s="189"/>
      <c r="H66" s="21">
        <v>1.4999999999999999E-2</v>
      </c>
      <c r="I66" s="22">
        <f t="shared" si="0"/>
        <v>29.95</v>
      </c>
    </row>
    <row r="67" spans="1:9" ht="12.75" customHeight="1" x14ac:dyDescent="0.2">
      <c r="A67" s="20" t="s">
        <v>5</v>
      </c>
      <c r="B67" s="189" t="s">
        <v>45</v>
      </c>
      <c r="C67" s="189"/>
      <c r="D67" s="189"/>
      <c r="E67" s="189"/>
      <c r="F67" s="189"/>
      <c r="G67" s="189"/>
      <c r="H67" s="21">
        <v>0.01</v>
      </c>
      <c r="I67" s="22">
        <f t="shared" si="0"/>
        <v>19.97</v>
      </c>
    </row>
    <row r="68" spans="1:9" ht="12.75" x14ac:dyDescent="0.2">
      <c r="A68" s="20" t="s">
        <v>7</v>
      </c>
      <c r="B68" s="189" t="s">
        <v>46</v>
      </c>
      <c r="C68" s="189"/>
      <c r="D68" s="189"/>
      <c r="E68" s="189"/>
      <c r="F68" s="189"/>
      <c r="G68" s="189"/>
      <c r="H68" s="21">
        <v>2E-3</v>
      </c>
      <c r="I68" s="22">
        <f t="shared" si="0"/>
        <v>3.99</v>
      </c>
    </row>
    <row r="69" spans="1:9" ht="12.75" customHeight="1" x14ac:dyDescent="0.2">
      <c r="A69" s="20" t="s">
        <v>31</v>
      </c>
      <c r="B69" s="170" t="s">
        <v>47</v>
      </c>
      <c r="C69" s="170"/>
      <c r="D69" s="170"/>
      <c r="E69" s="170"/>
      <c r="F69" s="170"/>
      <c r="G69" s="170"/>
      <c r="H69" s="21">
        <v>2.5000000000000001E-2</v>
      </c>
      <c r="I69" s="22">
        <f t="shared" si="0"/>
        <v>49.92</v>
      </c>
    </row>
    <row r="70" spans="1:9" ht="12.75" x14ac:dyDescent="0.2">
      <c r="A70" s="20" t="s">
        <v>33</v>
      </c>
      <c r="B70" s="170" t="s">
        <v>48</v>
      </c>
      <c r="C70" s="170"/>
      <c r="D70" s="170"/>
      <c r="E70" s="170"/>
      <c r="F70" s="170"/>
      <c r="G70" s="170"/>
      <c r="H70" s="21">
        <v>0.08</v>
      </c>
      <c r="I70" s="22">
        <f t="shared" si="0"/>
        <v>159.76</v>
      </c>
    </row>
    <row r="71" spans="1:9" ht="12.75" customHeight="1" x14ac:dyDescent="0.2">
      <c r="A71" s="20" t="s">
        <v>49</v>
      </c>
      <c r="B71" s="199" t="s">
        <v>141</v>
      </c>
      <c r="C71" s="130"/>
      <c r="D71" s="130"/>
      <c r="E71" s="130"/>
      <c r="F71" s="130"/>
      <c r="G71" s="131"/>
      <c r="H71" s="104">
        <v>0.03</v>
      </c>
      <c r="I71" s="22">
        <f t="shared" si="0"/>
        <v>59.91</v>
      </c>
    </row>
    <row r="72" spans="1:9" ht="12.75" x14ac:dyDescent="0.2">
      <c r="A72" s="20" t="s">
        <v>24</v>
      </c>
      <c r="B72" s="170" t="s">
        <v>50</v>
      </c>
      <c r="C72" s="170"/>
      <c r="D72" s="170"/>
      <c r="E72" s="170"/>
      <c r="F72" s="170"/>
      <c r="G72" s="170"/>
      <c r="H72" s="21">
        <v>6.0000000000000001E-3</v>
      </c>
      <c r="I72" s="22">
        <f t="shared" si="0"/>
        <v>11.98</v>
      </c>
    </row>
    <row r="73" spans="1:9" ht="12.75" x14ac:dyDescent="0.2">
      <c r="A73" s="165" t="s">
        <v>51</v>
      </c>
      <c r="B73" s="165"/>
      <c r="C73" s="165"/>
      <c r="D73" s="165"/>
      <c r="E73" s="165"/>
      <c r="F73" s="165"/>
      <c r="G73" s="165"/>
      <c r="H73" s="23">
        <f>SUM(H65:H72)</f>
        <v>0.3680000000000001</v>
      </c>
      <c r="I73" s="22">
        <f>SUM(I65:I72)</f>
        <v>734.87</v>
      </c>
    </row>
    <row r="74" spans="1:9" ht="12.75" x14ac:dyDescent="0.2">
      <c r="A74" s="24"/>
      <c r="B74" s="25"/>
      <c r="C74" s="25"/>
      <c r="D74" s="25"/>
      <c r="E74" s="25"/>
      <c r="F74" s="25"/>
      <c r="G74" s="25"/>
      <c r="H74" s="26"/>
      <c r="I74" s="78"/>
    </row>
    <row r="75" spans="1:9" ht="39.75" customHeight="1" x14ac:dyDescent="0.2">
      <c r="A75" s="178" t="s">
        <v>52</v>
      </c>
      <c r="B75" s="179"/>
      <c r="C75" s="179"/>
      <c r="D75" s="179"/>
      <c r="E75" s="179"/>
      <c r="F75" s="179"/>
      <c r="G75" s="179"/>
      <c r="H75" s="179"/>
      <c r="I75" s="180"/>
    </row>
    <row r="76" spans="1:9" ht="12.75" x14ac:dyDescent="0.2">
      <c r="A76" s="231"/>
      <c r="B76" s="231"/>
      <c r="C76" s="231"/>
      <c r="D76" s="231"/>
      <c r="E76" s="231"/>
      <c r="F76" s="231"/>
      <c r="G76" s="231"/>
      <c r="H76" s="231"/>
      <c r="I76" s="231"/>
    </row>
    <row r="77" spans="1:9" ht="12.75" customHeight="1" x14ac:dyDescent="0.2">
      <c r="A77" s="234" t="s">
        <v>53</v>
      </c>
      <c r="B77" s="234"/>
      <c r="C77" s="234"/>
      <c r="D77" s="234"/>
      <c r="E77" s="234"/>
      <c r="F77" s="234"/>
      <c r="G77" s="234"/>
      <c r="H77" s="234"/>
      <c r="I77" s="234"/>
    </row>
    <row r="78" spans="1:9" ht="12.75" customHeight="1" x14ac:dyDescent="0.2">
      <c r="A78" s="90" t="s">
        <v>54</v>
      </c>
      <c r="B78" s="206" t="s">
        <v>55</v>
      </c>
      <c r="C78" s="206"/>
      <c r="D78" s="206"/>
      <c r="E78" s="206"/>
      <c r="F78" s="206"/>
      <c r="G78" s="206"/>
      <c r="H78" s="27" t="s">
        <v>22</v>
      </c>
      <c r="I78" s="88" t="s">
        <v>27</v>
      </c>
    </row>
    <row r="79" spans="1:9" ht="12.75" customHeight="1" x14ac:dyDescent="0.2">
      <c r="A79" s="88" t="s">
        <v>1</v>
      </c>
      <c r="B79" s="189" t="s">
        <v>56</v>
      </c>
      <c r="C79" s="189"/>
      <c r="D79" s="189"/>
      <c r="E79" s="189"/>
      <c r="F79" s="189"/>
      <c r="G79" s="189"/>
      <c r="H79" s="28">
        <v>8.3330000000000001E-2</v>
      </c>
      <c r="I79" s="22">
        <f>ROUND($I$36*H79,2)</f>
        <v>166.41</v>
      </c>
    </row>
    <row r="80" spans="1:9" ht="12.75" x14ac:dyDescent="0.2">
      <c r="A80" s="165" t="s">
        <v>57</v>
      </c>
      <c r="B80" s="165"/>
      <c r="C80" s="165"/>
      <c r="D80" s="165"/>
      <c r="E80" s="165"/>
      <c r="F80" s="165"/>
      <c r="G80" s="165"/>
      <c r="H80" s="29">
        <f>H79</f>
        <v>8.3330000000000001E-2</v>
      </c>
      <c r="I80" s="31">
        <f>SUM(I79:I79)</f>
        <v>166.41</v>
      </c>
    </row>
    <row r="81" spans="1:10" ht="12.75" customHeight="1" x14ac:dyDescent="0.2">
      <c r="A81" s="88" t="s">
        <v>5</v>
      </c>
      <c r="B81" s="189" t="s">
        <v>58</v>
      </c>
      <c r="C81" s="189"/>
      <c r="D81" s="189"/>
      <c r="E81" s="189"/>
      <c r="F81" s="189"/>
      <c r="G81" s="189"/>
      <c r="H81" s="30">
        <f>H73*H80</f>
        <v>3.0665440000000009E-2</v>
      </c>
      <c r="I81" s="31">
        <f>ROUND(H73*I80,2)</f>
        <v>61.24</v>
      </c>
    </row>
    <row r="82" spans="1:10" ht="12.75" x14ac:dyDescent="0.2">
      <c r="A82" s="165" t="s">
        <v>51</v>
      </c>
      <c r="B82" s="165"/>
      <c r="C82" s="165"/>
      <c r="D82" s="165"/>
      <c r="E82" s="165"/>
      <c r="F82" s="165"/>
      <c r="G82" s="165"/>
      <c r="H82" s="32">
        <f>H80+H81</f>
        <v>0.11399544</v>
      </c>
      <c r="I82" s="31">
        <f>SUM(I80:I81)</f>
        <v>227.65</v>
      </c>
    </row>
    <row r="83" spans="1:10" ht="12.75" x14ac:dyDescent="0.2">
      <c r="A83" s="265"/>
      <c r="B83" s="265"/>
      <c r="C83" s="265"/>
      <c r="D83" s="265"/>
      <c r="E83" s="265"/>
      <c r="F83" s="265"/>
      <c r="G83" s="265"/>
      <c r="H83" s="265"/>
      <c r="I83" s="265"/>
    </row>
    <row r="84" spans="1:10" ht="12.75" customHeight="1" x14ac:dyDescent="0.2">
      <c r="A84" s="234" t="s">
        <v>59</v>
      </c>
      <c r="B84" s="234"/>
      <c r="C84" s="234"/>
      <c r="D84" s="234"/>
      <c r="E84" s="234"/>
      <c r="F84" s="234"/>
      <c r="G84" s="234"/>
      <c r="H84" s="234"/>
      <c r="I84" s="234"/>
    </row>
    <row r="85" spans="1:10" ht="12.75" x14ac:dyDescent="0.2">
      <c r="A85" s="90" t="s">
        <v>60</v>
      </c>
      <c r="B85" s="169" t="s">
        <v>61</v>
      </c>
      <c r="C85" s="169"/>
      <c r="D85" s="169"/>
      <c r="E85" s="169"/>
      <c r="F85" s="169"/>
      <c r="G85" s="169"/>
      <c r="H85" s="169"/>
      <c r="I85" s="88" t="s">
        <v>27</v>
      </c>
    </row>
    <row r="86" spans="1:10" ht="12.75" customHeight="1" x14ac:dyDescent="0.2">
      <c r="A86" s="88" t="s">
        <v>1</v>
      </c>
      <c r="B86" s="170" t="s">
        <v>62</v>
      </c>
      <c r="C86" s="170"/>
      <c r="D86" s="170"/>
      <c r="E86" s="170"/>
      <c r="F86" s="170"/>
      <c r="G86" s="170"/>
      <c r="H86" s="33">
        <v>7.3999999999999999E-4</v>
      </c>
      <c r="I86" s="22">
        <f>ROUND($I$36*H86,2)</f>
        <v>1.48</v>
      </c>
    </row>
    <row r="87" spans="1:10" s="34" customFormat="1" ht="12.75" customHeight="1" x14ac:dyDescent="0.2">
      <c r="A87" s="88" t="s">
        <v>3</v>
      </c>
      <c r="B87" s="170" t="s">
        <v>63</v>
      </c>
      <c r="C87" s="170"/>
      <c r="D87" s="170"/>
      <c r="E87" s="170"/>
      <c r="F87" s="170"/>
      <c r="G87" s="170"/>
      <c r="H87" s="33">
        <f>H73*H86</f>
        <v>2.7232000000000005E-4</v>
      </c>
      <c r="I87" s="22">
        <f>ROUND(H73*I86,2)</f>
        <v>0.54</v>
      </c>
    </row>
    <row r="88" spans="1:10" s="34" customFormat="1" ht="12.75" x14ac:dyDescent="0.2">
      <c r="A88" s="165" t="s">
        <v>51</v>
      </c>
      <c r="B88" s="165"/>
      <c r="C88" s="165"/>
      <c r="D88" s="165"/>
      <c r="E88" s="165"/>
      <c r="F88" s="165"/>
      <c r="G88" s="165"/>
      <c r="H88" s="29">
        <f>H86+H87</f>
        <v>1.0123200000000001E-3</v>
      </c>
      <c r="I88" s="22">
        <f>SUM(I86:I87)</f>
        <v>2.02</v>
      </c>
    </row>
    <row r="89" spans="1:10" s="34" customFormat="1" ht="12.75" x14ac:dyDescent="0.2">
      <c r="A89" s="264"/>
      <c r="B89" s="264"/>
      <c r="C89" s="264"/>
      <c r="D89" s="264"/>
      <c r="E89" s="264"/>
      <c r="F89" s="264"/>
      <c r="G89" s="264"/>
      <c r="H89" s="264"/>
      <c r="I89" s="264"/>
    </row>
    <row r="90" spans="1:10" s="34" customFormat="1" ht="12.75" x14ac:dyDescent="0.2">
      <c r="A90" s="263" t="s">
        <v>64</v>
      </c>
      <c r="B90" s="263"/>
      <c r="C90" s="263"/>
      <c r="D90" s="263"/>
      <c r="E90" s="263"/>
      <c r="F90" s="263"/>
      <c r="G90" s="263"/>
      <c r="H90" s="263"/>
      <c r="I90" s="263"/>
    </row>
    <row r="91" spans="1:10" s="34" customFormat="1" ht="12.75" x14ac:dyDescent="0.2">
      <c r="A91" s="261" t="s">
        <v>65</v>
      </c>
      <c r="B91" s="261"/>
      <c r="C91" s="261"/>
      <c r="D91" s="261"/>
      <c r="E91" s="261"/>
      <c r="F91" s="261"/>
      <c r="G91" s="261"/>
      <c r="H91" s="261"/>
      <c r="I91" s="261"/>
    </row>
    <row r="92" spans="1:10" s="34" customFormat="1" ht="12.75" x14ac:dyDescent="0.2">
      <c r="A92" s="90" t="s">
        <v>66</v>
      </c>
      <c r="B92" s="169" t="s">
        <v>67</v>
      </c>
      <c r="C92" s="169"/>
      <c r="D92" s="169"/>
      <c r="E92" s="169"/>
      <c r="F92" s="169"/>
      <c r="G92" s="169"/>
      <c r="H92" s="169"/>
      <c r="I92" s="88" t="s">
        <v>27</v>
      </c>
    </row>
    <row r="93" spans="1:10" ht="12.75" x14ac:dyDescent="0.2">
      <c r="A93" s="88" t="s">
        <v>1</v>
      </c>
      <c r="B93" s="177" t="s">
        <v>145</v>
      </c>
      <c r="C93" s="177"/>
      <c r="D93" s="177"/>
      <c r="E93" s="177"/>
      <c r="F93" s="177"/>
      <c r="G93" s="177"/>
      <c r="H93" s="35">
        <v>4.1700000000000001E-3</v>
      </c>
      <c r="I93" s="22">
        <f>ROUND($I$36*H93,2)</f>
        <v>8.33</v>
      </c>
      <c r="J93" s="1" t="s">
        <v>147</v>
      </c>
    </row>
    <row r="94" spans="1:10" ht="12.75" x14ac:dyDescent="0.2">
      <c r="A94" s="88" t="s">
        <v>3</v>
      </c>
      <c r="B94" s="177" t="s">
        <v>144</v>
      </c>
      <c r="C94" s="177"/>
      <c r="D94" s="177"/>
      <c r="E94" s="177"/>
      <c r="F94" s="177"/>
      <c r="G94" s="177"/>
      <c r="H94" s="35">
        <f>H70*H93</f>
        <v>3.3360000000000003E-4</v>
      </c>
      <c r="I94" s="22">
        <f>ROUND($H$70*I93,2)</f>
        <v>0.67</v>
      </c>
    </row>
    <row r="95" spans="1:10" ht="12.75" customHeight="1" x14ac:dyDescent="0.25">
      <c r="A95" s="88" t="s">
        <v>5</v>
      </c>
      <c r="B95" s="189" t="s">
        <v>68</v>
      </c>
      <c r="C95" s="189"/>
      <c r="D95" s="189"/>
      <c r="E95" s="189"/>
      <c r="F95" s="189"/>
      <c r="G95" s="189"/>
      <c r="H95" s="36">
        <v>2E-3</v>
      </c>
      <c r="I95" s="22">
        <f>ROUND($I$36*H95,2)</f>
        <v>3.99</v>
      </c>
    </row>
    <row r="96" spans="1:10" ht="25.5" customHeight="1" x14ac:dyDescent="0.2">
      <c r="A96" s="88" t="s">
        <v>7</v>
      </c>
      <c r="B96" s="134" t="s">
        <v>143</v>
      </c>
      <c r="C96" s="135"/>
      <c r="D96" s="135"/>
      <c r="E96" s="135"/>
      <c r="F96" s="135"/>
      <c r="G96" s="136"/>
      <c r="H96" s="105">
        <v>1.9400000000000001E-2</v>
      </c>
      <c r="I96" s="22">
        <f>ROUND($I$36*H96,2)</f>
        <v>38.74</v>
      </c>
    </row>
    <row r="97" spans="1:9" ht="24" customHeight="1" x14ac:dyDescent="0.2">
      <c r="A97" s="88" t="s">
        <v>31</v>
      </c>
      <c r="B97" s="177" t="s">
        <v>69</v>
      </c>
      <c r="C97" s="177"/>
      <c r="D97" s="177"/>
      <c r="E97" s="177"/>
      <c r="F97" s="177"/>
      <c r="G97" s="177"/>
      <c r="H97" s="105">
        <f>H73*H96</f>
        <v>7.1392000000000027E-3</v>
      </c>
      <c r="I97" s="22">
        <f>ROUND($H$73*I96,2)</f>
        <v>14.26</v>
      </c>
    </row>
    <row r="98" spans="1:9" ht="30.75" customHeight="1" x14ac:dyDescent="0.2">
      <c r="A98" s="88" t="s">
        <v>33</v>
      </c>
      <c r="B98" s="134" t="s">
        <v>70</v>
      </c>
      <c r="C98" s="135"/>
      <c r="D98" s="135"/>
      <c r="E98" s="135"/>
      <c r="F98" s="135"/>
      <c r="G98" s="136"/>
      <c r="H98" s="37">
        <v>0.04</v>
      </c>
      <c r="I98" s="22">
        <f>ROUND($I$36*H98,2)</f>
        <v>79.88</v>
      </c>
    </row>
    <row r="99" spans="1:9" ht="12.75" x14ac:dyDescent="0.2">
      <c r="A99" s="165" t="s">
        <v>51</v>
      </c>
      <c r="B99" s="165"/>
      <c r="C99" s="165"/>
      <c r="D99" s="165"/>
      <c r="E99" s="165"/>
      <c r="F99" s="165"/>
      <c r="G99" s="165"/>
      <c r="H99" s="38">
        <f>SUM(H93:H98)</f>
        <v>7.3042800000000005E-2</v>
      </c>
      <c r="I99" s="22">
        <f>SUM(I93:I98)</f>
        <v>145.87</v>
      </c>
    </row>
    <row r="100" spans="1:9" ht="12.75" x14ac:dyDescent="0.2">
      <c r="A100" s="263"/>
      <c r="B100" s="263"/>
      <c r="C100" s="263"/>
      <c r="D100" s="263"/>
      <c r="E100" s="263"/>
      <c r="F100" s="263"/>
      <c r="G100" s="263"/>
      <c r="H100" s="263"/>
      <c r="I100" s="263"/>
    </row>
    <row r="101" spans="1:9" ht="30.75" customHeight="1" x14ac:dyDescent="0.2">
      <c r="A101" s="181" t="s">
        <v>127</v>
      </c>
      <c r="B101" s="182"/>
      <c r="C101" s="182"/>
      <c r="D101" s="182"/>
      <c r="E101" s="182"/>
      <c r="F101" s="182"/>
      <c r="G101" s="182"/>
      <c r="H101" s="182"/>
      <c r="I101" s="182"/>
    </row>
    <row r="102" spans="1:9" ht="12.75" customHeight="1" x14ac:dyDescent="0.2">
      <c r="A102" s="234" t="s">
        <v>71</v>
      </c>
      <c r="B102" s="234"/>
      <c r="C102" s="234"/>
      <c r="D102" s="234"/>
      <c r="E102" s="234"/>
      <c r="F102" s="234"/>
      <c r="G102" s="234"/>
      <c r="H102" s="234"/>
      <c r="I102" s="234"/>
    </row>
    <row r="103" spans="1:9" ht="12.75" x14ac:dyDescent="0.25">
      <c r="A103" s="39" t="s">
        <v>72</v>
      </c>
      <c r="B103" s="169" t="s">
        <v>73</v>
      </c>
      <c r="C103" s="169"/>
      <c r="D103" s="169"/>
      <c r="E103" s="169"/>
      <c r="F103" s="169"/>
      <c r="G103" s="169"/>
      <c r="H103" s="169"/>
      <c r="I103" s="40" t="s">
        <v>27</v>
      </c>
    </row>
    <row r="104" spans="1:9" ht="12.75" customHeight="1" x14ac:dyDescent="0.25">
      <c r="A104" s="40" t="s">
        <v>1</v>
      </c>
      <c r="B104" s="189" t="s">
        <v>74</v>
      </c>
      <c r="C104" s="189"/>
      <c r="D104" s="189"/>
      <c r="E104" s="189"/>
      <c r="F104" s="189"/>
      <c r="G104" s="189"/>
      <c r="H104" s="28">
        <v>0.121</v>
      </c>
      <c r="I104" s="22">
        <f t="shared" ref="I104:I109" si="1">ROUND($I$36*H104,2)</f>
        <v>241.63</v>
      </c>
    </row>
    <row r="105" spans="1:9" ht="12.75" x14ac:dyDescent="0.25">
      <c r="A105" s="40" t="s">
        <v>3</v>
      </c>
      <c r="B105" s="177" t="s">
        <v>148</v>
      </c>
      <c r="C105" s="177"/>
      <c r="D105" s="177"/>
      <c r="E105" s="177"/>
      <c r="F105" s="177"/>
      <c r="G105" s="177"/>
      <c r="H105" s="35">
        <v>1.389E-2</v>
      </c>
      <c r="I105" s="22">
        <f t="shared" si="1"/>
        <v>27.74</v>
      </c>
    </row>
    <row r="106" spans="1:9" ht="12.75" x14ac:dyDescent="0.25">
      <c r="A106" s="40" t="s">
        <v>5</v>
      </c>
      <c r="B106" s="177" t="s">
        <v>149</v>
      </c>
      <c r="C106" s="177"/>
      <c r="D106" s="177"/>
      <c r="E106" s="177"/>
      <c r="F106" s="177"/>
      <c r="G106" s="177"/>
      <c r="H106" s="35">
        <v>2.7999999999999998E-4</v>
      </c>
      <c r="I106" s="22">
        <f t="shared" si="1"/>
        <v>0.56000000000000005</v>
      </c>
    </row>
    <row r="107" spans="1:9" ht="12.75" x14ac:dyDescent="0.25">
      <c r="A107" s="40" t="s">
        <v>7</v>
      </c>
      <c r="B107" s="177" t="s">
        <v>150</v>
      </c>
      <c r="C107" s="177"/>
      <c r="D107" s="177"/>
      <c r="E107" s="177"/>
      <c r="F107" s="177"/>
      <c r="G107" s="177"/>
      <c r="H107" s="41">
        <v>5.5599999999999998E-3</v>
      </c>
      <c r="I107" s="22">
        <f t="shared" si="1"/>
        <v>11.1</v>
      </c>
    </row>
    <row r="108" spans="1:9" ht="12.75" x14ac:dyDescent="0.25">
      <c r="A108" s="40" t="s">
        <v>31</v>
      </c>
      <c r="B108" s="178" t="s">
        <v>146</v>
      </c>
      <c r="C108" s="179"/>
      <c r="D108" s="179"/>
      <c r="E108" s="179"/>
      <c r="F108" s="179"/>
      <c r="G108" s="180"/>
      <c r="H108" s="35">
        <v>2.9999999999999997E-4</v>
      </c>
      <c r="I108" s="22">
        <f t="shared" si="1"/>
        <v>0.6</v>
      </c>
    </row>
    <row r="109" spans="1:9" ht="12.75" x14ac:dyDescent="0.25">
      <c r="A109" s="40" t="s">
        <v>33</v>
      </c>
      <c r="B109" s="177" t="s">
        <v>34</v>
      </c>
      <c r="C109" s="177"/>
      <c r="D109" s="177"/>
      <c r="E109" s="177"/>
      <c r="F109" s="177"/>
      <c r="G109" s="177"/>
      <c r="H109" s="35">
        <v>0</v>
      </c>
      <c r="I109" s="22">
        <f t="shared" si="1"/>
        <v>0</v>
      </c>
    </row>
    <row r="110" spans="1:9" ht="12.75" x14ac:dyDescent="0.25">
      <c r="A110" s="165" t="s">
        <v>57</v>
      </c>
      <c r="B110" s="165"/>
      <c r="C110" s="165"/>
      <c r="D110" s="165"/>
      <c r="E110" s="165"/>
      <c r="F110" s="165"/>
      <c r="G110" s="165"/>
      <c r="H110" s="38">
        <f>SUM(H104:H109)</f>
        <v>0.14103000000000002</v>
      </c>
      <c r="I110" s="44">
        <f>SUM(I104:I109)</f>
        <v>281.63000000000005</v>
      </c>
    </row>
    <row r="111" spans="1:9" ht="12.75" x14ac:dyDescent="0.25">
      <c r="A111" s="42" t="s">
        <v>49</v>
      </c>
      <c r="B111" s="157" t="s">
        <v>75</v>
      </c>
      <c r="C111" s="157"/>
      <c r="D111" s="157"/>
      <c r="E111" s="157"/>
      <c r="F111" s="157"/>
      <c r="G111" s="157"/>
      <c r="H111" s="43">
        <f>H73*H110</f>
        <v>5.1899040000000021E-2</v>
      </c>
      <c r="I111" s="44">
        <f>ROUND(H73*I110,2)</f>
        <v>103.64</v>
      </c>
    </row>
    <row r="112" spans="1:9" ht="12.75" x14ac:dyDescent="0.2">
      <c r="A112" s="165" t="s">
        <v>51</v>
      </c>
      <c r="B112" s="165"/>
      <c r="C112" s="165"/>
      <c r="D112" s="165"/>
      <c r="E112" s="165"/>
      <c r="F112" s="165"/>
      <c r="G112" s="165"/>
      <c r="H112" s="38">
        <f>H110+H111</f>
        <v>0.19292904000000005</v>
      </c>
      <c r="I112" s="22">
        <f>SUM(I110:I111)</f>
        <v>385.27000000000004</v>
      </c>
    </row>
    <row r="113" spans="1:9" ht="12.75" x14ac:dyDescent="0.2">
      <c r="A113" s="177" t="s">
        <v>76</v>
      </c>
      <c r="B113" s="177"/>
      <c r="C113" s="177"/>
      <c r="D113" s="177"/>
      <c r="E113" s="177"/>
      <c r="F113" s="177"/>
      <c r="G113" s="177"/>
      <c r="H113" s="177"/>
      <c r="I113" s="177"/>
    </row>
    <row r="114" spans="1:9" ht="12.75" x14ac:dyDescent="0.2">
      <c r="A114" s="177" t="s">
        <v>77</v>
      </c>
      <c r="B114" s="177"/>
      <c r="C114" s="177"/>
      <c r="D114" s="177"/>
      <c r="E114" s="177"/>
      <c r="F114" s="177"/>
      <c r="G114" s="177"/>
      <c r="H114" s="177"/>
      <c r="I114" s="177"/>
    </row>
    <row r="115" spans="1:9" ht="12.75" x14ac:dyDescent="0.2">
      <c r="A115" s="177" t="s">
        <v>78</v>
      </c>
      <c r="B115" s="177"/>
      <c r="C115" s="177"/>
      <c r="D115" s="177"/>
      <c r="E115" s="177"/>
      <c r="F115" s="177"/>
      <c r="G115" s="177"/>
      <c r="H115" s="177"/>
      <c r="I115" s="177"/>
    </row>
    <row r="116" spans="1:9" s="34" customFormat="1" ht="12.75" customHeight="1" x14ac:dyDescent="0.2">
      <c r="A116" s="262" t="s">
        <v>79</v>
      </c>
      <c r="B116" s="262"/>
      <c r="C116" s="262"/>
      <c r="D116" s="262"/>
      <c r="E116" s="262"/>
      <c r="F116" s="262"/>
      <c r="G116" s="262"/>
      <c r="H116" s="262"/>
      <c r="I116" s="262"/>
    </row>
    <row r="117" spans="1:9" s="34" customFormat="1" ht="12.75" x14ac:dyDescent="0.2">
      <c r="A117" s="261" t="s">
        <v>80</v>
      </c>
      <c r="B117" s="261"/>
      <c r="C117" s="261"/>
      <c r="D117" s="261"/>
      <c r="E117" s="261"/>
      <c r="F117" s="261"/>
      <c r="G117" s="261"/>
      <c r="H117" s="261"/>
      <c r="I117" s="261"/>
    </row>
    <row r="118" spans="1:9" s="34" customFormat="1" ht="12.75" customHeight="1" x14ac:dyDescent="0.2">
      <c r="A118" s="90">
        <v>4</v>
      </c>
      <c r="B118" s="206" t="s">
        <v>81</v>
      </c>
      <c r="C118" s="206"/>
      <c r="D118" s="206"/>
      <c r="E118" s="206"/>
      <c r="F118" s="206"/>
      <c r="G118" s="206"/>
      <c r="H118" s="206"/>
      <c r="I118" s="88" t="s">
        <v>27</v>
      </c>
    </row>
    <row r="119" spans="1:9" s="34" customFormat="1" ht="12.75" customHeight="1" x14ac:dyDescent="0.2">
      <c r="A119" s="88" t="s">
        <v>41</v>
      </c>
      <c r="B119" s="170" t="s">
        <v>82</v>
      </c>
      <c r="C119" s="170"/>
      <c r="D119" s="170"/>
      <c r="E119" s="170"/>
      <c r="F119" s="170"/>
      <c r="G119" s="170"/>
      <c r="H119" s="45">
        <f>H73</f>
        <v>0.3680000000000001</v>
      </c>
      <c r="I119" s="22">
        <f>I73</f>
        <v>734.87</v>
      </c>
    </row>
    <row r="120" spans="1:9" s="34" customFormat="1" ht="12.75" customHeight="1" x14ac:dyDescent="0.2">
      <c r="A120" s="88" t="s">
        <v>54</v>
      </c>
      <c r="B120" s="170" t="s">
        <v>83</v>
      </c>
      <c r="C120" s="170"/>
      <c r="D120" s="170"/>
      <c r="E120" s="170"/>
      <c r="F120" s="170"/>
      <c r="G120" s="170"/>
      <c r="H120" s="45">
        <f>H82</f>
        <v>0.11399544</v>
      </c>
      <c r="I120" s="22">
        <f>I82</f>
        <v>227.65</v>
      </c>
    </row>
    <row r="121" spans="1:9" s="34" customFormat="1" ht="12.75" customHeight="1" x14ac:dyDescent="0.2">
      <c r="A121" s="88" t="s">
        <v>60</v>
      </c>
      <c r="B121" s="170" t="s">
        <v>84</v>
      </c>
      <c r="C121" s="170"/>
      <c r="D121" s="170"/>
      <c r="E121" s="170"/>
      <c r="F121" s="170"/>
      <c r="G121" s="170"/>
      <c r="H121" s="45">
        <f>H88</f>
        <v>1.0123200000000001E-3</v>
      </c>
      <c r="I121" s="22">
        <f>I88</f>
        <v>2.02</v>
      </c>
    </row>
    <row r="122" spans="1:9" s="34" customFormat="1" ht="12.75" customHeight="1" x14ac:dyDescent="0.2">
      <c r="A122" s="88" t="s">
        <v>66</v>
      </c>
      <c r="B122" s="170" t="s">
        <v>85</v>
      </c>
      <c r="C122" s="170"/>
      <c r="D122" s="170"/>
      <c r="E122" s="170"/>
      <c r="F122" s="170"/>
      <c r="G122" s="170"/>
      <c r="H122" s="45">
        <f>H99</f>
        <v>7.3042800000000005E-2</v>
      </c>
      <c r="I122" s="22">
        <f>I99</f>
        <v>145.87</v>
      </c>
    </row>
    <row r="123" spans="1:9" s="34" customFormat="1" ht="12.75" customHeight="1" x14ac:dyDescent="0.2">
      <c r="A123" s="88" t="s">
        <v>72</v>
      </c>
      <c r="B123" s="170" t="s">
        <v>86</v>
      </c>
      <c r="C123" s="170"/>
      <c r="D123" s="170"/>
      <c r="E123" s="170"/>
      <c r="F123" s="170"/>
      <c r="G123" s="170"/>
      <c r="H123" s="45">
        <f>H112</f>
        <v>0.19292904000000005</v>
      </c>
      <c r="I123" s="22">
        <f>I112</f>
        <v>385.27000000000004</v>
      </c>
    </row>
    <row r="124" spans="1:9" s="34" customFormat="1" ht="12.75" customHeight="1" x14ac:dyDescent="0.2">
      <c r="A124" s="88" t="s">
        <v>87</v>
      </c>
      <c r="B124" s="170" t="s">
        <v>34</v>
      </c>
      <c r="C124" s="170"/>
      <c r="D124" s="170"/>
      <c r="E124" s="170"/>
      <c r="F124" s="170"/>
      <c r="G124" s="170"/>
      <c r="H124" s="45">
        <v>0</v>
      </c>
      <c r="I124" s="22">
        <v>0</v>
      </c>
    </row>
    <row r="125" spans="1:9" s="34" customFormat="1" ht="12.75" x14ac:dyDescent="0.2">
      <c r="A125" s="165" t="s">
        <v>51</v>
      </c>
      <c r="B125" s="165"/>
      <c r="C125" s="165"/>
      <c r="D125" s="165"/>
      <c r="E125" s="165"/>
      <c r="F125" s="165"/>
      <c r="G125" s="165"/>
      <c r="H125" s="29">
        <f>SUM(H119:H124)</f>
        <v>0.74897960000000019</v>
      </c>
      <c r="I125" s="22">
        <f>SUM(I119:I124)</f>
        <v>1495.6799999999998</v>
      </c>
    </row>
    <row r="126" spans="1:9" s="34" customFormat="1" ht="12.75" x14ac:dyDescent="0.2">
      <c r="A126" s="261" t="s">
        <v>88</v>
      </c>
      <c r="B126" s="261"/>
      <c r="C126" s="261"/>
      <c r="D126" s="261"/>
      <c r="E126" s="261"/>
      <c r="F126" s="261"/>
      <c r="G126" s="261"/>
      <c r="H126" s="261"/>
      <c r="I126" s="261"/>
    </row>
    <row r="127" spans="1:9" ht="12.75" x14ac:dyDescent="0.2">
      <c r="A127" s="90">
        <v>5</v>
      </c>
      <c r="B127" s="169" t="s">
        <v>89</v>
      </c>
      <c r="C127" s="169"/>
      <c r="D127" s="169"/>
      <c r="E127" s="169"/>
      <c r="F127" s="169"/>
      <c r="G127" s="169"/>
      <c r="H127" s="90" t="s">
        <v>22</v>
      </c>
      <c r="I127" s="50" t="s">
        <v>27</v>
      </c>
    </row>
    <row r="128" spans="1:9" ht="12.75" customHeight="1" x14ac:dyDescent="0.2">
      <c r="A128" s="158" t="s">
        <v>90</v>
      </c>
      <c r="B128" s="159"/>
      <c r="C128" s="159"/>
      <c r="D128" s="159"/>
      <c r="E128" s="159"/>
      <c r="F128" s="159"/>
      <c r="G128" s="159"/>
      <c r="H128" s="160"/>
      <c r="I128" s="46">
        <f>SUM(I36+I49+I59+I125)</f>
        <v>3852.2378681454543</v>
      </c>
    </row>
    <row r="129" spans="1:9" ht="12.75" x14ac:dyDescent="0.2">
      <c r="A129" s="88" t="s">
        <v>1</v>
      </c>
      <c r="B129" s="157" t="s">
        <v>91</v>
      </c>
      <c r="C129" s="157"/>
      <c r="D129" s="157"/>
      <c r="E129" s="157"/>
      <c r="F129" s="157"/>
      <c r="G129" s="157"/>
      <c r="H129" s="47">
        <v>0.05</v>
      </c>
      <c r="I129" s="22">
        <f>ROUND(H129*I128,2)</f>
        <v>192.61</v>
      </c>
    </row>
    <row r="130" spans="1:9" ht="12.75" customHeight="1" x14ac:dyDescent="0.2">
      <c r="A130" s="158" t="s">
        <v>92</v>
      </c>
      <c r="B130" s="159"/>
      <c r="C130" s="159"/>
      <c r="D130" s="159"/>
      <c r="E130" s="159"/>
      <c r="F130" s="159"/>
      <c r="G130" s="159"/>
      <c r="H130" s="160"/>
      <c r="I130" s="46">
        <f>SUM(I36+I49+I59+I125+I129)</f>
        <v>4044.8478681454544</v>
      </c>
    </row>
    <row r="131" spans="1:9" ht="12.75" x14ac:dyDescent="0.2">
      <c r="A131" s="88" t="s">
        <v>3</v>
      </c>
      <c r="B131" s="157" t="s">
        <v>93</v>
      </c>
      <c r="C131" s="157"/>
      <c r="D131" s="157"/>
      <c r="E131" s="157"/>
      <c r="F131" s="157"/>
      <c r="G131" s="157"/>
      <c r="H131" s="47">
        <v>0.05</v>
      </c>
      <c r="I131" s="22">
        <f>ROUND(H131*I130,2)</f>
        <v>202.24</v>
      </c>
    </row>
    <row r="132" spans="1:9" ht="12.75" customHeight="1" x14ac:dyDescent="0.2">
      <c r="A132" s="158" t="s">
        <v>94</v>
      </c>
      <c r="B132" s="159"/>
      <c r="C132" s="159"/>
      <c r="D132" s="159"/>
      <c r="E132" s="159"/>
      <c r="F132" s="159"/>
      <c r="G132" s="159"/>
      <c r="H132" s="160"/>
      <c r="I132" s="46">
        <f>SUM(I36+I49+I59+I125+I129+I131)</f>
        <v>4247.0878681454542</v>
      </c>
    </row>
    <row r="133" spans="1:9" ht="12.75" x14ac:dyDescent="0.2">
      <c r="A133" s="161" t="s">
        <v>5</v>
      </c>
      <c r="B133" s="157" t="s">
        <v>95</v>
      </c>
      <c r="C133" s="157"/>
      <c r="D133" s="157"/>
      <c r="E133" s="157"/>
      <c r="F133" s="157"/>
      <c r="G133" s="157"/>
      <c r="H133" s="48">
        <f>+(100-8.65)/100</f>
        <v>0.91349999999999998</v>
      </c>
      <c r="I133" s="49">
        <f>I132/H133</f>
        <v>4649.2478031148921</v>
      </c>
    </row>
    <row r="134" spans="1:9" ht="12.75" x14ac:dyDescent="0.2">
      <c r="A134" s="162"/>
      <c r="B134" s="157" t="s">
        <v>96</v>
      </c>
      <c r="C134" s="157"/>
      <c r="D134" s="157"/>
      <c r="E134" s="157"/>
      <c r="F134" s="157"/>
      <c r="G134" s="157"/>
      <c r="H134" s="47" t="s">
        <v>28</v>
      </c>
      <c r="I134" s="50" t="s">
        <v>28</v>
      </c>
    </row>
    <row r="135" spans="1:9" ht="12.75" customHeight="1" x14ac:dyDescent="0.2">
      <c r="A135" s="162"/>
      <c r="B135" s="164" t="s">
        <v>97</v>
      </c>
      <c r="C135" s="164"/>
      <c r="D135" s="164"/>
      <c r="E135" s="164"/>
      <c r="F135" s="164"/>
      <c r="G135" s="164"/>
      <c r="H135" s="51">
        <v>0.03</v>
      </c>
      <c r="I135" s="22">
        <f>I133*H135</f>
        <v>139.47743409344676</v>
      </c>
    </row>
    <row r="136" spans="1:9" ht="12.75" customHeight="1" x14ac:dyDescent="0.2">
      <c r="A136" s="162"/>
      <c r="B136" s="164" t="s">
        <v>98</v>
      </c>
      <c r="C136" s="164"/>
      <c r="D136" s="164"/>
      <c r="E136" s="164"/>
      <c r="F136" s="164"/>
      <c r="G136" s="164"/>
      <c r="H136" s="51">
        <v>6.4999999999999997E-3</v>
      </c>
      <c r="I136" s="22">
        <f>I133*H136</f>
        <v>30.220110720246797</v>
      </c>
    </row>
    <row r="137" spans="1:9" ht="12.75" customHeight="1" x14ac:dyDescent="0.2">
      <c r="A137" s="162"/>
      <c r="B137" s="134" t="s">
        <v>99</v>
      </c>
      <c r="C137" s="134"/>
      <c r="D137" s="134"/>
      <c r="E137" s="134"/>
      <c r="F137" s="134"/>
      <c r="G137" s="134"/>
      <c r="H137" s="51" t="s">
        <v>28</v>
      </c>
      <c r="I137" s="50" t="s">
        <v>28</v>
      </c>
    </row>
    <row r="138" spans="1:9" ht="12.75" customHeight="1" x14ac:dyDescent="0.2">
      <c r="A138" s="162"/>
      <c r="B138" s="134" t="s">
        <v>100</v>
      </c>
      <c r="C138" s="134"/>
      <c r="D138" s="134"/>
      <c r="E138" s="134"/>
      <c r="F138" s="134"/>
      <c r="G138" s="134"/>
      <c r="H138" s="51" t="s">
        <v>28</v>
      </c>
      <c r="I138" s="50" t="s">
        <v>28</v>
      </c>
    </row>
    <row r="139" spans="1:9" ht="12.75" x14ac:dyDescent="0.2">
      <c r="A139" s="163"/>
      <c r="B139" s="164" t="s">
        <v>101</v>
      </c>
      <c r="C139" s="164"/>
      <c r="D139" s="164"/>
      <c r="E139" s="164"/>
      <c r="F139" s="164"/>
      <c r="G139" s="164"/>
      <c r="H139" s="51">
        <v>0.05</v>
      </c>
      <c r="I139" s="22">
        <f>I133*H139</f>
        <v>232.46239015574463</v>
      </c>
    </row>
    <row r="140" spans="1:9" ht="12.75" x14ac:dyDescent="0.2">
      <c r="A140" s="165" t="s">
        <v>102</v>
      </c>
      <c r="B140" s="165"/>
      <c r="C140" s="165"/>
      <c r="D140" s="165"/>
      <c r="E140" s="165"/>
      <c r="F140" s="165"/>
      <c r="G140" s="165"/>
      <c r="H140" s="165"/>
      <c r="I140" s="22">
        <f>SUM(I129+I131+I135+I136+I139)</f>
        <v>797.00993496943818</v>
      </c>
    </row>
    <row r="141" spans="1:9" ht="12.75" x14ac:dyDescent="0.2">
      <c r="A141" s="258"/>
      <c r="B141" s="258"/>
      <c r="C141" s="258"/>
      <c r="D141" s="258"/>
      <c r="E141" s="258"/>
      <c r="F141" s="258"/>
      <c r="G141" s="258"/>
      <c r="H141" s="258"/>
      <c r="I141" s="258"/>
    </row>
    <row r="142" spans="1:9" ht="12.75" customHeight="1" x14ac:dyDescent="0.2">
      <c r="A142" s="149" t="s">
        <v>103</v>
      </c>
      <c r="B142" s="149"/>
      <c r="C142" s="149"/>
      <c r="D142" s="149"/>
      <c r="E142" s="149"/>
      <c r="F142" s="149"/>
      <c r="G142" s="149"/>
      <c r="H142" s="52">
        <f>SUM(H135:H139)</f>
        <v>8.6499999999999994E-2</v>
      </c>
      <c r="I142" s="79">
        <f>I139+I136+I135</f>
        <v>402.15993496943815</v>
      </c>
    </row>
    <row r="143" spans="1:9" ht="12.75" x14ac:dyDescent="0.2">
      <c r="A143" s="150" t="s">
        <v>104</v>
      </c>
      <c r="B143" s="150"/>
      <c r="C143" s="260" t="s">
        <v>105</v>
      </c>
      <c r="D143" s="260"/>
      <c r="E143" s="260"/>
      <c r="F143" s="260"/>
      <c r="G143" s="260"/>
      <c r="H143" s="260"/>
      <c r="I143" s="260"/>
    </row>
    <row r="144" spans="1:9" ht="12.75" x14ac:dyDescent="0.2">
      <c r="A144" s="150"/>
      <c r="B144" s="150"/>
      <c r="C144" s="154" t="s">
        <v>106</v>
      </c>
      <c r="D144" s="154"/>
      <c r="E144" s="154"/>
      <c r="F144" s="154"/>
      <c r="G144" s="154"/>
      <c r="H144" s="154"/>
      <c r="I144" s="154"/>
    </row>
    <row r="145" spans="1:13" ht="12.75" x14ac:dyDescent="0.2">
      <c r="A145" s="150"/>
      <c r="B145" s="150"/>
      <c r="C145" s="156" t="s">
        <v>107</v>
      </c>
      <c r="D145" s="156"/>
      <c r="E145" s="156"/>
      <c r="F145" s="156"/>
      <c r="G145" s="156"/>
      <c r="H145" s="156"/>
      <c r="I145" s="156"/>
    </row>
    <row r="146" spans="1:13" x14ac:dyDescent="0.2">
      <c r="A146" s="132"/>
      <c r="B146" s="132"/>
      <c r="C146" s="132"/>
      <c r="D146" s="132"/>
      <c r="E146" s="132"/>
      <c r="F146" s="132"/>
      <c r="G146" s="132"/>
      <c r="H146" s="132"/>
      <c r="I146" s="132"/>
    </row>
    <row r="147" spans="1:13" ht="12.75" customHeight="1" x14ac:dyDescent="0.2">
      <c r="A147" s="189" t="s">
        <v>108</v>
      </c>
      <c r="B147" s="189"/>
      <c r="C147" s="189"/>
      <c r="D147" s="189"/>
      <c r="E147" s="189"/>
      <c r="F147" s="189"/>
      <c r="G147" s="189"/>
      <c r="H147" s="189"/>
      <c r="I147" s="189"/>
      <c r="J147" s="53"/>
    </row>
    <row r="148" spans="1:13" ht="12.75" x14ac:dyDescent="0.2">
      <c r="A148" s="258"/>
      <c r="B148" s="258"/>
      <c r="C148" s="258"/>
      <c r="D148" s="258"/>
      <c r="E148" s="258"/>
      <c r="F148" s="258"/>
      <c r="G148" s="258"/>
      <c r="H148" s="258"/>
      <c r="I148" s="258"/>
    </row>
    <row r="149" spans="1:13" ht="12.75" customHeight="1" x14ac:dyDescent="0.2">
      <c r="A149" s="259" t="s">
        <v>109</v>
      </c>
      <c r="B149" s="259"/>
      <c r="C149" s="259"/>
      <c r="D149" s="259"/>
      <c r="E149" s="259"/>
      <c r="F149" s="259"/>
      <c r="G149" s="259"/>
      <c r="H149" s="259"/>
      <c r="I149" s="259"/>
    </row>
    <row r="150" spans="1:13" ht="12.75" customHeight="1" x14ac:dyDescent="0.2">
      <c r="A150" s="143" t="s">
        <v>110</v>
      </c>
      <c r="B150" s="143"/>
      <c r="C150" s="143"/>
      <c r="D150" s="143"/>
      <c r="E150" s="143"/>
      <c r="F150" s="143"/>
      <c r="G150" s="143"/>
      <c r="H150" s="143"/>
      <c r="I150" s="87" t="s">
        <v>27</v>
      </c>
    </row>
    <row r="151" spans="1:13" s="34" customFormat="1" ht="12.75" customHeight="1" x14ac:dyDescent="0.2">
      <c r="A151" s="91" t="s">
        <v>1</v>
      </c>
      <c r="B151" s="130" t="s">
        <v>111</v>
      </c>
      <c r="C151" s="130"/>
      <c r="D151" s="130"/>
      <c r="E151" s="130"/>
      <c r="F151" s="130"/>
      <c r="G151" s="130"/>
      <c r="H151" s="130"/>
      <c r="I151" s="76">
        <f>I36</f>
        <v>1996.9413681454546</v>
      </c>
    </row>
    <row r="152" spans="1:13" ht="12.75" customHeight="1" x14ac:dyDescent="0.2">
      <c r="A152" s="91" t="s">
        <v>3</v>
      </c>
      <c r="B152" s="130" t="s">
        <v>112</v>
      </c>
      <c r="C152" s="130"/>
      <c r="D152" s="130"/>
      <c r="E152" s="130"/>
      <c r="F152" s="130"/>
      <c r="G152" s="130"/>
      <c r="H152" s="130"/>
      <c r="I152" s="76">
        <f>I49</f>
        <v>359.61650000000003</v>
      </c>
      <c r="J152" s="59"/>
    </row>
    <row r="153" spans="1:13" ht="12.75" customHeight="1" x14ac:dyDescent="0.2">
      <c r="A153" s="91" t="s">
        <v>5</v>
      </c>
      <c r="B153" s="130" t="s">
        <v>113</v>
      </c>
      <c r="C153" s="130"/>
      <c r="D153" s="130"/>
      <c r="E153" s="130"/>
      <c r="F153" s="130"/>
      <c r="G153" s="130"/>
      <c r="H153" s="130"/>
      <c r="I153" s="76">
        <f>I59</f>
        <v>0</v>
      </c>
      <c r="J153" s="59"/>
    </row>
    <row r="154" spans="1:13" ht="12.75" customHeight="1" x14ac:dyDescent="0.2">
      <c r="A154" s="91" t="s">
        <v>7</v>
      </c>
      <c r="B154" s="130" t="s">
        <v>81</v>
      </c>
      <c r="C154" s="130"/>
      <c r="D154" s="130"/>
      <c r="E154" s="130"/>
      <c r="F154" s="130"/>
      <c r="G154" s="130"/>
      <c r="H154" s="130"/>
      <c r="I154" s="76">
        <f>I125</f>
        <v>1495.6799999999998</v>
      </c>
      <c r="J154" s="59"/>
    </row>
    <row r="155" spans="1:13" ht="12.75" customHeight="1" x14ac:dyDescent="0.2">
      <c r="A155" s="126" t="s">
        <v>114</v>
      </c>
      <c r="B155" s="126"/>
      <c r="C155" s="126"/>
      <c r="D155" s="126"/>
      <c r="E155" s="126"/>
      <c r="F155" s="126"/>
      <c r="G155" s="126"/>
      <c r="H155" s="126"/>
      <c r="I155" s="76">
        <f>SUM(I151:I154)</f>
        <v>3852.2378681454543</v>
      </c>
      <c r="J155" s="59"/>
    </row>
    <row r="156" spans="1:13" ht="12.75" customHeight="1" x14ac:dyDescent="0.2">
      <c r="A156" s="55" t="s">
        <v>31</v>
      </c>
      <c r="B156" s="130" t="s">
        <v>115</v>
      </c>
      <c r="C156" s="130"/>
      <c r="D156" s="130"/>
      <c r="E156" s="130"/>
      <c r="F156" s="130"/>
      <c r="G156" s="130"/>
      <c r="H156" s="130"/>
      <c r="I156" s="76">
        <f>I140</f>
        <v>797.00993496943818</v>
      </c>
      <c r="J156" s="59"/>
    </row>
    <row r="157" spans="1:13" ht="12.75" customHeight="1" x14ac:dyDescent="0.2">
      <c r="A157" s="126" t="s">
        <v>116</v>
      </c>
      <c r="B157" s="126"/>
      <c r="C157" s="126"/>
      <c r="D157" s="126"/>
      <c r="E157" s="126"/>
      <c r="F157" s="126"/>
      <c r="G157" s="126"/>
      <c r="H157" s="126"/>
      <c r="I157" s="76">
        <f>SUM(I155:I156)</f>
        <v>4649.2478031148921</v>
      </c>
      <c r="J157" s="59"/>
    </row>
    <row r="158" spans="1:13" ht="12.75" customHeight="1" x14ac:dyDescent="0.2">
      <c r="A158" s="126" t="s">
        <v>125</v>
      </c>
      <c r="B158" s="126"/>
      <c r="C158" s="126"/>
      <c r="D158" s="126"/>
      <c r="E158" s="126"/>
      <c r="F158" s="126"/>
      <c r="G158" s="126"/>
      <c r="H158" s="126"/>
      <c r="I158" s="76">
        <f>I157*2</f>
        <v>9298.4956062297842</v>
      </c>
      <c r="J158" s="59"/>
    </row>
    <row r="159" spans="1:13" x14ac:dyDescent="0.2">
      <c r="J159" s="56"/>
      <c r="K159" s="56"/>
      <c r="L159" s="56"/>
      <c r="M159" s="57"/>
    </row>
    <row r="160" spans="1:13" x14ac:dyDescent="0.2">
      <c r="I160" s="80"/>
      <c r="J160" s="56"/>
      <c r="K160" s="56"/>
      <c r="L160" s="56"/>
      <c r="M160" s="57"/>
    </row>
    <row r="161" spans="9:13" x14ac:dyDescent="0.2">
      <c r="J161" s="56"/>
      <c r="K161" s="56"/>
      <c r="L161" s="56"/>
      <c r="M161" s="57"/>
    </row>
    <row r="162" spans="9:13" x14ac:dyDescent="0.2">
      <c r="I162" s="1"/>
      <c r="J162" s="56"/>
      <c r="K162" s="56"/>
      <c r="L162" s="56"/>
      <c r="M162" s="57"/>
    </row>
    <row r="163" spans="9:13" x14ac:dyDescent="0.2">
      <c r="I163" s="1"/>
      <c r="J163" s="56"/>
      <c r="K163" s="56"/>
      <c r="L163" s="56"/>
      <c r="M163" s="57"/>
    </row>
  </sheetData>
  <mergeCells count="201">
    <mergeCell ref="A158:H158"/>
    <mergeCell ref="B152:H152"/>
    <mergeCell ref="B153:H153"/>
    <mergeCell ref="B154:H154"/>
    <mergeCell ref="A155:H155"/>
    <mergeCell ref="B156:H156"/>
    <mergeCell ref="A157:H157"/>
    <mergeCell ref="A146:I146"/>
    <mergeCell ref="A147:I147"/>
    <mergeCell ref="A148:I148"/>
    <mergeCell ref="A149:I149"/>
    <mergeCell ref="A150:H150"/>
    <mergeCell ref="B151:H151"/>
    <mergeCell ref="A140:H140"/>
    <mergeCell ref="A141:I141"/>
    <mergeCell ref="A142:G142"/>
    <mergeCell ref="A143:B145"/>
    <mergeCell ref="C143:I143"/>
    <mergeCell ref="C144:I144"/>
    <mergeCell ref="C145:I145"/>
    <mergeCell ref="B131:G131"/>
    <mergeCell ref="A132:H132"/>
    <mergeCell ref="A133:A139"/>
    <mergeCell ref="B133:G133"/>
    <mergeCell ref="B134:G134"/>
    <mergeCell ref="B135:G135"/>
    <mergeCell ref="B136:G136"/>
    <mergeCell ref="B137:G137"/>
    <mergeCell ref="B138:G138"/>
    <mergeCell ref="B139:G139"/>
    <mergeCell ref="A125:G125"/>
    <mergeCell ref="A126:I126"/>
    <mergeCell ref="B127:G127"/>
    <mergeCell ref="A128:H128"/>
    <mergeCell ref="B129:G129"/>
    <mergeCell ref="A130:H130"/>
    <mergeCell ref="B119:G119"/>
    <mergeCell ref="B120:G120"/>
    <mergeCell ref="B121:G121"/>
    <mergeCell ref="B122:G122"/>
    <mergeCell ref="B123:G123"/>
    <mergeCell ref="B124:G124"/>
    <mergeCell ref="A113:I113"/>
    <mergeCell ref="A114:I114"/>
    <mergeCell ref="A115:I115"/>
    <mergeCell ref="A116:I116"/>
    <mergeCell ref="A117:I117"/>
    <mergeCell ref="B118:H118"/>
    <mergeCell ref="B107:G107"/>
    <mergeCell ref="B108:G108"/>
    <mergeCell ref="B109:G109"/>
    <mergeCell ref="A110:G110"/>
    <mergeCell ref="B111:G111"/>
    <mergeCell ref="A112:G112"/>
    <mergeCell ref="A101:I101"/>
    <mergeCell ref="A102:I102"/>
    <mergeCell ref="B103:H103"/>
    <mergeCell ref="B104:G104"/>
    <mergeCell ref="B105:G105"/>
    <mergeCell ref="B106:G106"/>
    <mergeCell ref="B95:G95"/>
    <mergeCell ref="B96:G96"/>
    <mergeCell ref="B97:G97"/>
    <mergeCell ref="B98:G98"/>
    <mergeCell ref="A99:G99"/>
    <mergeCell ref="A100:I100"/>
    <mergeCell ref="A89:I89"/>
    <mergeCell ref="A90:I90"/>
    <mergeCell ref="A91:I91"/>
    <mergeCell ref="B92:H92"/>
    <mergeCell ref="B93:G93"/>
    <mergeCell ref="B94:G94"/>
    <mergeCell ref="A83:I83"/>
    <mergeCell ref="A84:I84"/>
    <mergeCell ref="B85:H85"/>
    <mergeCell ref="B86:G86"/>
    <mergeCell ref="B87:G87"/>
    <mergeCell ref="A88:G88"/>
    <mergeCell ref="A77:I77"/>
    <mergeCell ref="B78:G78"/>
    <mergeCell ref="B79:G79"/>
    <mergeCell ref="A80:G80"/>
    <mergeCell ref="B81:G81"/>
    <mergeCell ref="A82:G82"/>
    <mergeCell ref="B70:G70"/>
    <mergeCell ref="B71:G71"/>
    <mergeCell ref="B72:G72"/>
    <mergeCell ref="A73:G73"/>
    <mergeCell ref="A75:I75"/>
    <mergeCell ref="A76:I76"/>
    <mergeCell ref="B64:G64"/>
    <mergeCell ref="B65:G65"/>
    <mergeCell ref="B66:G66"/>
    <mergeCell ref="B67:G67"/>
    <mergeCell ref="B68:G68"/>
    <mergeCell ref="B69:G69"/>
    <mergeCell ref="B57:H57"/>
    <mergeCell ref="B58:H58"/>
    <mergeCell ref="A59:H59"/>
    <mergeCell ref="A60:I60"/>
    <mergeCell ref="A61:I61"/>
    <mergeCell ref="A63:I63"/>
    <mergeCell ref="A51:I51"/>
    <mergeCell ref="A52:I52"/>
    <mergeCell ref="A53:I53"/>
    <mergeCell ref="B54:H54"/>
    <mergeCell ref="B55:H55"/>
    <mergeCell ref="B56:H56"/>
    <mergeCell ref="B45:H45"/>
    <mergeCell ref="B46:H46"/>
    <mergeCell ref="B47:H47"/>
    <mergeCell ref="B48:H48"/>
    <mergeCell ref="B49:H49"/>
    <mergeCell ref="A50:I50"/>
    <mergeCell ref="IN39:IU39"/>
    <mergeCell ref="B40:G40"/>
    <mergeCell ref="B41:G41"/>
    <mergeCell ref="B42:G42"/>
    <mergeCell ref="B43:G43"/>
    <mergeCell ref="B44:H44"/>
    <mergeCell ref="GR39:GY39"/>
    <mergeCell ref="GZ39:HG39"/>
    <mergeCell ref="HH39:HO39"/>
    <mergeCell ref="HP39:HW39"/>
    <mergeCell ref="HX39:IE39"/>
    <mergeCell ref="IF39:IM39"/>
    <mergeCell ref="EV39:FC39"/>
    <mergeCell ref="FD39:FK39"/>
    <mergeCell ref="FL39:FS39"/>
    <mergeCell ref="FT39:GA39"/>
    <mergeCell ref="GB39:GI39"/>
    <mergeCell ref="GJ39:GQ39"/>
    <mergeCell ref="CZ39:DG39"/>
    <mergeCell ref="DH39:DO39"/>
    <mergeCell ref="DP39:DW39"/>
    <mergeCell ref="DX39:EE39"/>
    <mergeCell ref="EF39:EM39"/>
    <mergeCell ref="EN39:EU39"/>
    <mergeCell ref="BD39:BK39"/>
    <mergeCell ref="BL39:BS39"/>
    <mergeCell ref="BT39:CA39"/>
    <mergeCell ref="CB39:CI39"/>
    <mergeCell ref="CJ39:CQ39"/>
    <mergeCell ref="CR39:CY39"/>
    <mergeCell ref="J39:O39"/>
    <mergeCell ref="P39:W39"/>
    <mergeCell ref="X39:AE39"/>
    <mergeCell ref="AF39:AM39"/>
    <mergeCell ref="AN39:AU39"/>
    <mergeCell ref="AV39:BC39"/>
    <mergeCell ref="B34:G34"/>
    <mergeCell ref="B35:H35"/>
    <mergeCell ref="A36:H36"/>
    <mergeCell ref="A37:I37"/>
    <mergeCell ref="B38:H38"/>
    <mergeCell ref="B39:H39"/>
    <mergeCell ref="B27:G27"/>
    <mergeCell ref="B28:G28"/>
    <mergeCell ref="B29:G29"/>
    <mergeCell ref="B30:G30"/>
    <mergeCell ref="B32:G32"/>
    <mergeCell ref="B33:G33"/>
    <mergeCell ref="B31:G31"/>
    <mergeCell ref="A21:I21"/>
    <mergeCell ref="A22:I22"/>
    <mergeCell ref="A23:I23"/>
    <mergeCell ref="A24:I24"/>
    <mergeCell ref="B25:G25"/>
    <mergeCell ref="B26:H26"/>
    <mergeCell ref="B18:G18"/>
    <mergeCell ref="H18:I18"/>
    <mergeCell ref="B19:G19"/>
    <mergeCell ref="H19:I19"/>
    <mergeCell ref="B20:G20"/>
    <mergeCell ref="H20:I20"/>
    <mergeCell ref="A13:I13"/>
    <mergeCell ref="A14:I14"/>
    <mergeCell ref="A15:I15"/>
    <mergeCell ref="A16:I16"/>
    <mergeCell ref="B17:G17"/>
    <mergeCell ref="H17:I17"/>
    <mergeCell ref="A10:I10"/>
    <mergeCell ref="A11:E11"/>
    <mergeCell ref="F11:G11"/>
    <mergeCell ref="H11:I11"/>
    <mergeCell ref="A12:E12"/>
    <mergeCell ref="F12:G12"/>
    <mergeCell ref="H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B6:G6"/>
    <mergeCell ref="H6:I6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topLeftCell="A16" workbookViewId="0">
      <selection activeCell="B50" sqref="B50:H50"/>
    </sheetView>
  </sheetViews>
  <sheetFormatPr defaultRowHeight="12" x14ac:dyDescent="0.2"/>
  <cols>
    <col min="1" max="1" width="11.7109375" style="1" customWidth="1"/>
    <col min="2" max="2" width="9" style="1" customWidth="1"/>
    <col min="3" max="3" width="13.28515625" style="1" customWidth="1"/>
    <col min="4" max="4" width="12.28515625" style="1" customWidth="1"/>
    <col min="5" max="5" width="12.42578125" style="1" customWidth="1"/>
    <col min="6" max="6" width="11.28515625" style="1" customWidth="1"/>
    <col min="7" max="7" width="12.7109375" style="1" customWidth="1"/>
    <col min="8" max="8" width="10.140625" style="1" customWidth="1"/>
    <col min="9" max="9" width="15" style="34" customWidth="1"/>
    <col min="10" max="10" width="15" style="1" customWidth="1"/>
    <col min="11" max="11" width="13.5703125" style="1" customWidth="1"/>
    <col min="12" max="12" width="6.5703125" style="1" customWidth="1"/>
    <col min="13" max="14" width="9.28515625" style="1" customWidth="1"/>
    <col min="15" max="255" width="9.140625" style="1"/>
    <col min="256" max="256" width="11.7109375" style="1" customWidth="1"/>
    <col min="257" max="257" width="9" style="1" customWidth="1"/>
    <col min="258" max="258" width="13.28515625" style="1" customWidth="1"/>
    <col min="259" max="259" width="12.28515625" style="1" customWidth="1"/>
    <col min="260" max="260" width="12.42578125" style="1" customWidth="1"/>
    <col min="261" max="261" width="11.28515625" style="1" customWidth="1"/>
    <col min="262" max="262" width="16.85546875" style="1" customWidth="1"/>
    <col min="263" max="263" width="10.140625" style="1" customWidth="1"/>
    <col min="264" max="264" width="15" style="1" customWidth="1"/>
    <col min="265" max="265" width="10.7109375" style="1" customWidth="1"/>
    <col min="266" max="266" width="11.140625" style="1" customWidth="1"/>
    <col min="267" max="267" width="7.42578125" style="1" customWidth="1"/>
    <col min="268" max="268" width="6.5703125" style="1" customWidth="1"/>
    <col min="269" max="270" width="9.28515625" style="1" customWidth="1"/>
    <col min="271" max="511" width="9.140625" style="1"/>
    <col min="512" max="512" width="11.7109375" style="1" customWidth="1"/>
    <col min="513" max="513" width="9" style="1" customWidth="1"/>
    <col min="514" max="514" width="13.28515625" style="1" customWidth="1"/>
    <col min="515" max="515" width="12.28515625" style="1" customWidth="1"/>
    <col min="516" max="516" width="12.42578125" style="1" customWidth="1"/>
    <col min="517" max="517" width="11.28515625" style="1" customWidth="1"/>
    <col min="518" max="518" width="16.85546875" style="1" customWidth="1"/>
    <col min="519" max="519" width="10.140625" style="1" customWidth="1"/>
    <col min="520" max="520" width="15" style="1" customWidth="1"/>
    <col min="521" max="521" width="10.7109375" style="1" customWidth="1"/>
    <col min="522" max="522" width="11.140625" style="1" customWidth="1"/>
    <col min="523" max="523" width="7.42578125" style="1" customWidth="1"/>
    <col min="524" max="524" width="6.5703125" style="1" customWidth="1"/>
    <col min="525" max="526" width="9.28515625" style="1" customWidth="1"/>
    <col min="527" max="767" width="9.140625" style="1"/>
    <col min="768" max="768" width="11.7109375" style="1" customWidth="1"/>
    <col min="769" max="769" width="9" style="1" customWidth="1"/>
    <col min="770" max="770" width="13.28515625" style="1" customWidth="1"/>
    <col min="771" max="771" width="12.28515625" style="1" customWidth="1"/>
    <col min="772" max="772" width="12.42578125" style="1" customWidth="1"/>
    <col min="773" max="773" width="11.28515625" style="1" customWidth="1"/>
    <col min="774" max="774" width="16.85546875" style="1" customWidth="1"/>
    <col min="775" max="775" width="10.140625" style="1" customWidth="1"/>
    <col min="776" max="776" width="15" style="1" customWidth="1"/>
    <col min="777" max="777" width="10.7109375" style="1" customWidth="1"/>
    <col min="778" max="778" width="11.140625" style="1" customWidth="1"/>
    <col min="779" max="779" width="7.42578125" style="1" customWidth="1"/>
    <col min="780" max="780" width="6.5703125" style="1" customWidth="1"/>
    <col min="781" max="782" width="9.28515625" style="1" customWidth="1"/>
    <col min="783" max="1023" width="9.140625" style="1"/>
    <col min="1024" max="1024" width="11.7109375" style="1" customWidth="1"/>
    <col min="1025" max="1025" width="9" style="1" customWidth="1"/>
    <col min="1026" max="1026" width="13.28515625" style="1" customWidth="1"/>
    <col min="1027" max="1027" width="12.28515625" style="1" customWidth="1"/>
    <col min="1028" max="1028" width="12.42578125" style="1" customWidth="1"/>
    <col min="1029" max="1029" width="11.28515625" style="1" customWidth="1"/>
    <col min="1030" max="1030" width="16.85546875" style="1" customWidth="1"/>
    <col min="1031" max="1031" width="10.140625" style="1" customWidth="1"/>
    <col min="1032" max="1032" width="15" style="1" customWidth="1"/>
    <col min="1033" max="1033" width="10.7109375" style="1" customWidth="1"/>
    <col min="1034" max="1034" width="11.140625" style="1" customWidth="1"/>
    <col min="1035" max="1035" width="7.42578125" style="1" customWidth="1"/>
    <col min="1036" max="1036" width="6.5703125" style="1" customWidth="1"/>
    <col min="1037" max="1038" width="9.28515625" style="1" customWidth="1"/>
    <col min="1039" max="1279" width="9.140625" style="1"/>
    <col min="1280" max="1280" width="11.7109375" style="1" customWidth="1"/>
    <col min="1281" max="1281" width="9" style="1" customWidth="1"/>
    <col min="1282" max="1282" width="13.28515625" style="1" customWidth="1"/>
    <col min="1283" max="1283" width="12.28515625" style="1" customWidth="1"/>
    <col min="1284" max="1284" width="12.42578125" style="1" customWidth="1"/>
    <col min="1285" max="1285" width="11.28515625" style="1" customWidth="1"/>
    <col min="1286" max="1286" width="16.85546875" style="1" customWidth="1"/>
    <col min="1287" max="1287" width="10.140625" style="1" customWidth="1"/>
    <col min="1288" max="1288" width="15" style="1" customWidth="1"/>
    <col min="1289" max="1289" width="10.7109375" style="1" customWidth="1"/>
    <col min="1290" max="1290" width="11.140625" style="1" customWidth="1"/>
    <col min="1291" max="1291" width="7.42578125" style="1" customWidth="1"/>
    <col min="1292" max="1292" width="6.5703125" style="1" customWidth="1"/>
    <col min="1293" max="1294" width="9.28515625" style="1" customWidth="1"/>
    <col min="1295" max="1535" width="9.140625" style="1"/>
    <col min="1536" max="1536" width="11.7109375" style="1" customWidth="1"/>
    <col min="1537" max="1537" width="9" style="1" customWidth="1"/>
    <col min="1538" max="1538" width="13.28515625" style="1" customWidth="1"/>
    <col min="1539" max="1539" width="12.28515625" style="1" customWidth="1"/>
    <col min="1540" max="1540" width="12.42578125" style="1" customWidth="1"/>
    <col min="1541" max="1541" width="11.28515625" style="1" customWidth="1"/>
    <col min="1542" max="1542" width="16.85546875" style="1" customWidth="1"/>
    <col min="1543" max="1543" width="10.140625" style="1" customWidth="1"/>
    <col min="1544" max="1544" width="15" style="1" customWidth="1"/>
    <col min="1545" max="1545" width="10.7109375" style="1" customWidth="1"/>
    <col min="1546" max="1546" width="11.140625" style="1" customWidth="1"/>
    <col min="1547" max="1547" width="7.42578125" style="1" customWidth="1"/>
    <col min="1548" max="1548" width="6.5703125" style="1" customWidth="1"/>
    <col min="1549" max="1550" width="9.28515625" style="1" customWidth="1"/>
    <col min="1551" max="1791" width="9.140625" style="1"/>
    <col min="1792" max="1792" width="11.7109375" style="1" customWidth="1"/>
    <col min="1793" max="1793" width="9" style="1" customWidth="1"/>
    <col min="1794" max="1794" width="13.28515625" style="1" customWidth="1"/>
    <col min="1795" max="1795" width="12.28515625" style="1" customWidth="1"/>
    <col min="1796" max="1796" width="12.42578125" style="1" customWidth="1"/>
    <col min="1797" max="1797" width="11.28515625" style="1" customWidth="1"/>
    <col min="1798" max="1798" width="16.85546875" style="1" customWidth="1"/>
    <col min="1799" max="1799" width="10.140625" style="1" customWidth="1"/>
    <col min="1800" max="1800" width="15" style="1" customWidth="1"/>
    <col min="1801" max="1801" width="10.7109375" style="1" customWidth="1"/>
    <col min="1802" max="1802" width="11.140625" style="1" customWidth="1"/>
    <col min="1803" max="1803" width="7.42578125" style="1" customWidth="1"/>
    <col min="1804" max="1804" width="6.5703125" style="1" customWidth="1"/>
    <col min="1805" max="1806" width="9.28515625" style="1" customWidth="1"/>
    <col min="1807" max="2047" width="9.140625" style="1"/>
    <col min="2048" max="2048" width="11.7109375" style="1" customWidth="1"/>
    <col min="2049" max="2049" width="9" style="1" customWidth="1"/>
    <col min="2050" max="2050" width="13.28515625" style="1" customWidth="1"/>
    <col min="2051" max="2051" width="12.28515625" style="1" customWidth="1"/>
    <col min="2052" max="2052" width="12.42578125" style="1" customWidth="1"/>
    <col min="2053" max="2053" width="11.28515625" style="1" customWidth="1"/>
    <col min="2054" max="2054" width="16.85546875" style="1" customWidth="1"/>
    <col min="2055" max="2055" width="10.140625" style="1" customWidth="1"/>
    <col min="2056" max="2056" width="15" style="1" customWidth="1"/>
    <col min="2057" max="2057" width="10.7109375" style="1" customWidth="1"/>
    <col min="2058" max="2058" width="11.140625" style="1" customWidth="1"/>
    <col min="2059" max="2059" width="7.42578125" style="1" customWidth="1"/>
    <col min="2060" max="2060" width="6.5703125" style="1" customWidth="1"/>
    <col min="2061" max="2062" width="9.28515625" style="1" customWidth="1"/>
    <col min="2063" max="2303" width="9.140625" style="1"/>
    <col min="2304" max="2304" width="11.7109375" style="1" customWidth="1"/>
    <col min="2305" max="2305" width="9" style="1" customWidth="1"/>
    <col min="2306" max="2306" width="13.28515625" style="1" customWidth="1"/>
    <col min="2307" max="2307" width="12.28515625" style="1" customWidth="1"/>
    <col min="2308" max="2308" width="12.42578125" style="1" customWidth="1"/>
    <col min="2309" max="2309" width="11.28515625" style="1" customWidth="1"/>
    <col min="2310" max="2310" width="16.85546875" style="1" customWidth="1"/>
    <col min="2311" max="2311" width="10.140625" style="1" customWidth="1"/>
    <col min="2312" max="2312" width="15" style="1" customWidth="1"/>
    <col min="2313" max="2313" width="10.7109375" style="1" customWidth="1"/>
    <col min="2314" max="2314" width="11.140625" style="1" customWidth="1"/>
    <col min="2315" max="2315" width="7.42578125" style="1" customWidth="1"/>
    <col min="2316" max="2316" width="6.5703125" style="1" customWidth="1"/>
    <col min="2317" max="2318" width="9.28515625" style="1" customWidth="1"/>
    <col min="2319" max="2559" width="9.140625" style="1"/>
    <col min="2560" max="2560" width="11.7109375" style="1" customWidth="1"/>
    <col min="2561" max="2561" width="9" style="1" customWidth="1"/>
    <col min="2562" max="2562" width="13.28515625" style="1" customWidth="1"/>
    <col min="2563" max="2563" width="12.28515625" style="1" customWidth="1"/>
    <col min="2564" max="2564" width="12.42578125" style="1" customWidth="1"/>
    <col min="2565" max="2565" width="11.28515625" style="1" customWidth="1"/>
    <col min="2566" max="2566" width="16.85546875" style="1" customWidth="1"/>
    <col min="2567" max="2567" width="10.140625" style="1" customWidth="1"/>
    <col min="2568" max="2568" width="15" style="1" customWidth="1"/>
    <col min="2569" max="2569" width="10.7109375" style="1" customWidth="1"/>
    <col min="2570" max="2570" width="11.140625" style="1" customWidth="1"/>
    <col min="2571" max="2571" width="7.42578125" style="1" customWidth="1"/>
    <col min="2572" max="2572" width="6.5703125" style="1" customWidth="1"/>
    <col min="2573" max="2574" width="9.28515625" style="1" customWidth="1"/>
    <col min="2575" max="2815" width="9.140625" style="1"/>
    <col min="2816" max="2816" width="11.7109375" style="1" customWidth="1"/>
    <col min="2817" max="2817" width="9" style="1" customWidth="1"/>
    <col min="2818" max="2818" width="13.28515625" style="1" customWidth="1"/>
    <col min="2819" max="2819" width="12.28515625" style="1" customWidth="1"/>
    <col min="2820" max="2820" width="12.42578125" style="1" customWidth="1"/>
    <col min="2821" max="2821" width="11.28515625" style="1" customWidth="1"/>
    <col min="2822" max="2822" width="16.85546875" style="1" customWidth="1"/>
    <col min="2823" max="2823" width="10.140625" style="1" customWidth="1"/>
    <col min="2824" max="2824" width="15" style="1" customWidth="1"/>
    <col min="2825" max="2825" width="10.7109375" style="1" customWidth="1"/>
    <col min="2826" max="2826" width="11.140625" style="1" customWidth="1"/>
    <col min="2827" max="2827" width="7.42578125" style="1" customWidth="1"/>
    <col min="2828" max="2828" width="6.5703125" style="1" customWidth="1"/>
    <col min="2829" max="2830" width="9.28515625" style="1" customWidth="1"/>
    <col min="2831" max="3071" width="9.140625" style="1"/>
    <col min="3072" max="3072" width="11.7109375" style="1" customWidth="1"/>
    <col min="3073" max="3073" width="9" style="1" customWidth="1"/>
    <col min="3074" max="3074" width="13.28515625" style="1" customWidth="1"/>
    <col min="3075" max="3075" width="12.28515625" style="1" customWidth="1"/>
    <col min="3076" max="3076" width="12.42578125" style="1" customWidth="1"/>
    <col min="3077" max="3077" width="11.28515625" style="1" customWidth="1"/>
    <col min="3078" max="3078" width="16.85546875" style="1" customWidth="1"/>
    <col min="3079" max="3079" width="10.140625" style="1" customWidth="1"/>
    <col min="3080" max="3080" width="15" style="1" customWidth="1"/>
    <col min="3081" max="3081" width="10.7109375" style="1" customWidth="1"/>
    <col min="3082" max="3082" width="11.140625" style="1" customWidth="1"/>
    <col min="3083" max="3083" width="7.42578125" style="1" customWidth="1"/>
    <col min="3084" max="3084" width="6.5703125" style="1" customWidth="1"/>
    <col min="3085" max="3086" width="9.28515625" style="1" customWidth="1"/>
    <col min="3087" max="3327" width="9.140625" style="1"/>
    <col min="3328" max="3328" width="11.7109375" style="1" customWidth="1"/>
    <col min="3329" max="3329" width="9" style="1" customWidth="1"/>
    <col min="3330" max="3330" width="13.28515625" style="1" customWidth="1"/>
    <col min="3331" max="3331" width="12.28515625" style="1" customWidth="1"/>
    <col min="3332" max="3332" width="12.42578125" style="1" customWidth="1"/>
    <col min="3333" max="3333" width="11.28515625" style="1" customWidth="1"/>
    <col min="3334" max="3334" width="16.85546875" style="1" customWidth="1"/>
    <col min="3335" max="3335" width="10.140625" style="1" customWidth="1"/>
    <col min="3336" max="3336" width="15" style="1" customWidth="1"/>
    <col min="3337" max="3337" width="10.7109375" style="1" customWidth="1"/>
    <col min="3338" max="3338" width="11.140625" style="1" customWidth="1"/>
    <col min="3339" max="3339" width="7.42578125" style="1" customWidth="1"/>
    <col min="3340" max="3340" width="6.5703125" style="1" customWidth="1"/>
    <col min="3341" max="3342" width="9.28515625" style="1" customWidth="1"/>
    <col min="3343" max="3583" width="9.140625" style="1"/>
    <col min="3584" max="3584" width="11.7109375" style="1" customWidth="1"/>
    <col min="3585" max="3585" width="9" style="1" customWidth="1"/>
    <col min="3586" max="3586" width="13.28515625" style="1" customWidth="1"/>
    <col min="3587" max="3587" width="12.28515625" style="1" customWidth="1"/>
    <col min="3588" max="3588" width="12.42578125" style="1" customWidth="1"/>
    <col min="3589" max="3589" width="11.28515625" style="1" customWidth="1"/>
    <col min="3590" max="3590" width="16.85546875" style="1" customWidth="1"/>
    <col min="3591" max="3591" width="10.140625" style="1" customWidth="1"/>
    <col min="3592" max="3592" width="15" style="1" customWidth="1"/>
    <col min="3593" max="3593" width="10.7109375" style="1" customWidth="1"/>
    <col min="3594" max="3594" width="11.140625" style="1" customWidth="1"/>
    <col min="3595" max="3595" width="7.42578125" style="1" customWidth="1"/>
    <col min="3596" max="3596" width="6.5703125" style="1" customWidth="1"/>
    <col min="3597" max="3598" width="9.28515625" style="1" customWidth="1"/>
    <col min="3599" max="3839" width="9.140625" style="1"/>
    <col min="3840" max="3840" width="11.7109375" style="1" customWidth="1"/>
    <col min="3841" max="3841" width="9" style="1" customWidth="1"/>
    <col min="3842" max="3842" width="13.28515625" style="1" customWidth="1"/>
    <col min="3843" max="3843" width="12.28515625" style="1" customWidth="1"/>
    <col min="3844" max="3844" width="12.42578125" style="1" customWidth="1"/>
    <col min="3845" max="3845" width="11.28515625" style="1" customWidth="1"/>
    <col min="3846" max="3846" width="16.85546875" style="1" customWidth="1"/>
    <col min="3847" max="3847" width="10.140625" style="1" customWidth="1"/>
    <col min="3848" max="3848" width="15" style="1" customWidth="1"/>
    <col min="3849" max="3849" width="10.7109375" style="1" customWidth="1"/>
    <col min="3850" max="3850" width="11.140625" style="1" customWidth="1"/>
    <col min="3851" max="3851" width="7.42578125" style="1" customWidth="1"/>
    <col min="3852" max="3852" width="6.5703125" style="1" customWidth="1"/>
    <col min="3853" max="3854" width="9.28515625" style="1" customWidth="1"/>
    <col min="3855" max="4095" width="9.140625" style="1"/>
    <col min="4096" max="4096" width="11.7109375" style="1" customWidth="1"/>
    <col min="4097" max="4097" width="9" style="1" customWidth="1"/>
    <col min="4098" max="4098" width="13.28515625" style="1" customWidth="1"/>
    <col min="4099" max="4099" width="12.28515625" style="1" customWidth="1"/>
    <col min="4100" max="4100" width="12.42578125" style="1" customWidth="1"/>
    <col min="4101" max="4101" width="11.28515625" style="1" customWidth="1"/>
    <col min="4102" max="4102" width="16.85546875" style="1" customWidth="1"/>
    <col min="4103" max="4103" width="10.140625" style="1" customWidth="1"/>
    <col min="4104" max="4104" width="15" style="1" customWidth="1"/>
    <col min="4105" max="4105" width="10.7109375" style="1" customWidth="1"/>
    <col min="4106" max="4106" width="11.140625" style="1" customWidth="1"/>
    <col min="4107" max="4107" width="7.42578125" style="1" customWidth="1"/>
    <col min="4108" max="4108" width="6.5703125" style="1" customWidth="1"/>
    <col min="4109" max="4110" width="9.28515625" style="1" customWidth="1"/>
    <col min="4111" max="4351" width="9.140625" style="1"/>
    <col min="4352" max="4352" width="11.7109375" style="1" customWidth="1"/>
    <col min="4353" max="4353" width="9" style="1" customWidth="1"/>
    <col min="4354" max="4354" width="13.28515625" style="1" customWidth="1"/>
    <col min="4355" max="4355" width="12.28515625" style="1" customWidth="1"/>
    <col min="4356" max="4356" width="12.42578125" style="1" customWidth="1"/>
    <col min="4357" max="4357" width="11.28515625" style="1" customWidth="1"/>
    <col min="4358" max="4358" width="16.85546875" style="1" customWidth="1"/>
    <col min="4359" max="4359" width="10.140625" style="1" customWidth="1"/>
    <col min="4360" max="4360" width="15" style="1" customWidth="1"/>
    <col min="4361" max="4361" width="10.7109375" style="1" customWidth="1"/>
    <col min="4362" max="4362" width="11.140625" style="1" customWidth="1"/>
    <col min="4363" max="4363" width="7.42578125" style="1" customWidth="1"/>
    <col min="4364" max="4364" width="6.5703125" style="1" customWidth="1"/>
    <col min="4365" max="4366" width="9.28515625" style="1" customWidth="1"/>
    <col min="4367" max="4607" width="9.140625" style="1"/>
    <col min="4608" max="4608" width="11.7109375" style="1" customWidth="1"/>
    <col min="4609" max="4609" width="9" style="1" customWidth="1"/>
    <col min="4610" max="4610" width="13.28515625" style="1" customWidth="1"/>
    <col min="4611" max="4611" width="12.28515625" style="1" customWidth="1"/>
    <col min="4612" max="4612" width="12.42578125" style="1" customWidth="1"/>
    <col min="4613" max="4613" width="11.28515625" style="1" customWidth="1"/>
    <col min="4614" max="4614" width="16.85546875" style="1" customWidth="1"/>
    <col min="4615" max="4615" width="10.140625" style="1" customWidth="1"/>
    <col min="4616" max="4616" width="15" style="1" customWidth="1"/>
    <col min="4617" max="4617" width="10.7109375" style="1" customWidth="1"/>
    <col min="4618" max="4618" width="11.140625" style="1" customWidth="1"/>
    <col min="4619" max="4619" width="7.42578125" style="1" customWidth="1"/>
    <col min="4620" max="4620" width="6.5703125" style="1" customWidth="1"/>
    <col min="4621" max="4622" width="9.28515625" style="1" customWidth="1"/>
    <col min="4623" max="4863" width="9.140625" style="1"/>
    <col min="4864" max="4864" width="11.7109375" style="1" customWidth="1"/>
    <col min="4865" max="4865" width="9" style="1" customWidth="1"/>
    <col min="4866" max="4866" width="13.28515625" style="1" customWidth="1"/>
    <col min="4867" max="4867" width="12.28515625" style="1" customWidth="1"/>
    <col min="4868" max="4868" width="12.42578125" style="1" customWidth="1"/>
    <col min="4869" max="4869" width="11.28515625" style="1" customWidth="1"/>
    <col min="4870" max="4870" width="16.85546875" style="1" customWidth="1"/>
    <col min="4871" max="4871" width="10.140625" style="1" customWidth="1"/>
    <col min="4872" max="4872" width="15" style="1" customWidth="1"/>
    <col min="4873" max="4873" width="10.7109375" style="1" customWidth="1"/>
    <col min="4874" max="4874" width="11.140625" style="1" customWidth="1"/>
    <col min="4875" max="4875" width="7.42578125" style="1" customWidth="1"/>
    <col min="4876" max="4876" width="6.5703125" style="1" customWidth="1"/>
    <col min="4877" max="4878" width="9.28515625" style="1" customWidth="1"/>
    <col min="4879" max="5119" width="9.140625" style="1"/>
    <col min="5120" max="5120" width="11.7109375" style="1" customWidth="1"/>
    <col min="5121" max="5121" width="9" style="1" customWidth="1"/>
    <col min="5122" max="5122" width="13.28515625" style="1" customWidth="1"/>
    <col min="5123" max="5123" width="12.28515625" style="1" customWidth="1"/>
    <col min="5124" max="5124" width="12.42578125" style="1" customWidth="1"/>
    <col min="5125" max="5125" width="11.28515625" style="1" customWidth="1"/>
    <col min="5126" max="5126" width="16.85546875" style="1" customWidth="1"/>
    <col min="5127" max="5127" width="10.140625" style="1" customWidth="1"/>
    <col min="5128" max="5128" width="15" style="1" customWidth="1"/>
    <col min="5129" max="5129" width="10.7109375" style="1" customWidth="1"/>
    <col min="5130" max="5130" width="11.140625" style="1" customWidth="1"/>
    <col min="5131" max="5131" width="7.42578125" style="1" customWidth="1"/>
    <col min="5132" max="5132" width="6.5703125" style="1" customWidth="1"/>
    <col min="5133" max="5134" width="9.28515625" style="1" customWidth="1"/>
    <col min="5135" max="5375" width="9.140625" style="1"/>
    <col min="5376" max="5376" width="11.7109375" style="1" customWidth="1"/>
    <col min="5377" max="5377" width="9" style="1" customWidth="1"/>
    <col min="5378" max="5378" width="13.28515625" style="1" customWidth="1"/>
    <col min="5379" max="5379" width="12.28515625" style="1" customWidth="1"/>
    <col min="5380" max="5380" width="12.42578125" style="1" customWidth="1"/>
    <col min="5381" max="5381" width="11.28515625" style="1" customWidth="1"/>
    <col min="5382" max="5382" width="16.85546875" style="1" customWidth="1"/>
    <col min="5383" max="5383" width="10.140625" style="1" customWidth="1"/>
    <col min="5384" max="5384" width="15" style="1" customWidth="1"/>
    <col min="5385" max="5385" width="10.7109375" style="1" customWidth="1"/>
    <col min="5386" max="5386" width="11.140625" style="1" customWidth="1"/>
    <col min="5387" max="5387" width="7.42578125" style="1" customWidth="1"/>
    <col min="5388" max="5388" width="6.5703125" style="1" customWidth="1"/>
    <col min="5389" max="5390" width="9.28515625" style="1" customWidth="1"/>
    <col min="5391" max="5631" width="9.140625" style="1"/>
    <col min="5632" max="5632" width="11.7109375" style="1" customWidth="1"/>
    <col min="5633" max="5633" width="9" style="1" customWidth="1"/>
    <col min="5634" max="5634" width="13.28515625" style="1" customWidth="1"/>
    <col min="5635" max="5635" width="12.28515625" style="1" customWidth="1"/>
    <col min="5636" max="5636" width="12.42578125" style="1" customWidth="1"/>
    <col min="5637" max="5637" width="11.28515625" style="1" customWidth="1"/>
    <col min="5638" max="5638" width="16.85546875" style="1" customWidth="1"/>
    <col min="5639" max="5639" width="10.140625" style="1" customWidth="1"/>
    <col min="5640" max="5640" width="15" style="1" customWidth="1"/>
    <col min="5641" max="5641" width="10.7109375" style="1" customWidth="1"/>
    <col min="5642" max="5642" width="11.140625" style="1" customWidth="1"/>
    <col min="5643" max="5643" width="7.42578125" style="1" customWidth="1"/>
    <col min="5644" max="5644" width="6.5703125" style="1" customWidth="1"/>
    <col min="5645" max="5646" width="9.28515625" style="1" customWidth="1"/>
    <col min="5647" max="5887" width="9.140625" style="1"/>
    <col min="5888" max="5888" width="11.7109375" style="1" customWidth="1"/>
    <col min="5889" max="5889" width="9" style="1" customWidth="1"/>
    <col min="5890" max="5890" width="13.28515625" style="1" customWidth="1"/>
    <col min="5891" max="5891" width="12.28515625" style="1" customWidth="1"/>
    <col min="5892" max="5892" width="12.42578125" style="1" customWidth="1"/>
    <col min="5893" max="5893" width="11.28515625" style="1" customWidth="1"/>
    <col min="5894" max="5894" width="16.85546875" style="1" customWidth="1"/>
    <col min="5895" max="5895" width="10.140625" style="1" customWidth="1"/>
    <col min="5896" max="5896" width="15" style="1" customWidth="1"/>
    <col min="5897" max="5897" width="10.7109375" style="1" customWidth="1"/>
    <col min="5898" max="5898" width="11.140625" style="1" customWidth="1"/>
    <col min="5899" max="5899" width="7.42578125" style="1" customWidth="1"/>
    <col min="5900" max="5900" width="6.5703125" style="1" customWidth="1"/>
    <col min="5901" max="5902" width="9.28515625" style="1" customWidth="1"/>
    <col min="5903" max="6143" width="9.140625" style="1"/>
    <col min="6144" max="6144" width="11.7109375" style="1" customWidth="1"/>
    <col min="6145" max="6145" width="9" style="1" customWidth="1"/>
    <col min="6146" max="6146" width="13.28515625" style="1" customWidth="1"/>
    <col min="6147" max="6147" width="12.28515625" style="1" customWidth="1"/>
    <col min="6148" max="6148" width="12.42578125" style="1" customWidth="1"/>
    <col min="6149" max="6149" width="11.28515625" style="1" customWidth="1"/>
    <col min="6150" max="6150" width="16.85546875" style="1" customWidth="1"/>
    <col min="6151" max="6151" width="10.140625" style="1" customWidth="1"/>
    <col min="6152" max="6152" width="15" style="1" customWidth="1"/>
    <col min="6153" max="6153" width="10.7109375" style="1" customWidth="1"/>
    <col min="6154" max="6154" width="11.140625" style="1" customWidth="1"/>
    <col min="6155" max="6155" width="7.42578125" style="1" customWidth="1"/>
    <col min="6156" max="6156" width="6.5703125" style="1" customWidth="1"/>
    <col min="6157" max="6158" width="9.28515625" style="1" customWidth="1"/>
    <col min="6159" max="6399" width="9.140625" style="1"/>
    <col min="6400" max="6400" width="11.7109375" style="1" customWidth="1"/>
    <col min="6401" max="6401" width="9" style="1" customWidth="1"/>
    <col min="6402" max="6402" width="13.28515625" style="1" customWidth="1"/>
    <col min="6403" max="6403" width="12.28515625" style="1" customWidth="1"/>
    <col min="6404" max="6404" width="12.42578125" style="1" customWidth="1"/>
    <col min="6405" max="6405" width="11.28515625" style="1" customWidth="1"/>
    <col min="6406" max="6406" width="16.85546875" style="1" customWidth="1"/>
    <col min="6407" max="6407" width="10.140625" style="1" customWidth="1"/>
    <col min="6408" max="6408" width="15" style="1" customWidth="1"/>
    <col min="6409" max="6409" width="10.7109375" style="1" customWidth="1"/>
    <col min="6410" max="6410" width="11.140625" style="1" customWidth="1"/>
    <col min="6411" max="6411" width="7.42578125" style="1" customWidth="1"/>
    <col min="6412" max="6412" width="6.5703125" style="1" customWidth="1"/>
    <col min="6413" max="6414" width="9.28515625" style="1" customWidth="1"/>
    <col min="6415" max="6655" width="9.140625" style="1"/>
    <col min="6656" max="6656" width="11.7109375" style="1" customWidth="1"/>
    <col min="6657" max="6657" width="9" style="1" customWidth="1"/>
    <col min="6658" max="6658" width="13.28515625" style="1" customWidth="1"/>
    <col min="6659" max="6659" width="12.28515625" style="1" customWidth="1"/>
    <col min="6660" max="6660" width="12.42578125" style="1" customWidth="1"/>
    <col min="6661" max="6661" width="11.28515625" style="1" customWidth="1"/>
    <col min="6662" max="6662" width="16.85546875" style="1" customWidth="1"/>
    <col min="6663" max="6663" width="10.140625" style="1" customWidth="1"/>
    <col min="6664" max="6664" width="15" style="1" customWidth="1"/>
    <col min="6665" max="6665" width="10.7109375" style="1" customWidth="1"/>
    <col min="6666" max="6666" width="11.140625" style="1" customWidth="1"/>
    <col min="6667" max="6667" width="7.42578125" style="1" customWidth="1"/>
    <col min="6668" max="6668" width="6.5703125" style="1" customWidth="1"/>
    <col min="6669" max="6670" width="9.28515625" style="1" customWidth="1"/>
    <col min="6671" max="6911" width="9.140625" style="1"/>
    <col min="6912" max="6912" width="11.7109375" style="1" customWidth="1"/>
    <col min="6913" max="6913" width="9" style="1" customWidth="1"/>
    <col min="6914" max="6914" width="13.28515625" style="1" customWidth="1"/>
    <col min="6915" max="6915" width="12.28515625" style="1" customWidth="1"/>
    <col min="6916" max="6916" width="12.42578125" style="1" customWidth="1"/>
    <col min="6917" max="6917" width="11.28515625" style="1" customWidth="1"/>
    <col min="6918" max="6918" width="16.85546875" style="1" customWidth="1"/>
    <col min="6919" max="6919" width="10.140625" style="1" customWidth="1"/>
    <col min="6920" max="6920" width="15" style="1" customWidth="1"/>
    <col min="6921" max="6921" width="10.7109375" style="1" customWidth="1"/>
    <col min="6922" max="6922" width="11.140625" style="1" customWidth="1"/>
    <col min="6923" max="6923" width="7.42578125" style="1" customWidth="1"/>
    <col min="6924" max="6924" width="6.5703125" style="1" customWidth="1"/>
    <col min="6925" max="6926" width="9.28515625" style="1" customWidth="1"/>
    <col min="6927" max="7167" width="9.140625" style="1"/>
    <col min="7168" max="7168" width="11.7109375" style="1" customWidth="1"/>
    <col min="7169" max="7169" width="9" style="1" customWidth="1"/>
    <col min="7170" max="7170" width="13.28515625" style="1" customWidth="1"/>
    <col min="7171" max="7171" width="12.28515625" style="1" customWidth="1"/>
    <col min="7172" max="7172" width="12.42578125" style="1" customWidth="1"/>
    <col min="7173" max="7173" width="11.28515625" style="1" customWidth="1"/>
    <col min="7174" max="7174" width="16.85546875" style="1" customWidth="1"/>
    <col min="7175" max="7175" width="10.140625" style="1" customWidth="1"/>
    <col min="7176" max="7176" width="15" style="1" customWidth="1"/>
    <col min="7177" max="7177" width="10.7109375" style="1" customWidth="1"/>
    <col min="7178" max="7178" width="11.140625" style="1" customWidth="1"/>
    <col min="7179" max="7179" width="7.42578125" style="1" customWidth="1"/>
    <col min="7180" max="7180" width="6.5703125" style="1" customWidth="1"/>
    <col min="7181" max="7182" width="9.28515625" style="1" customWidth="1"/>
    <col min="7183" max="7423" width="9.140625" style="1"/>
    <col min="7424" max="7424" width="11.7109375" style="1" customWidth="1"/>
    <col min="7425" max="7425" width="9" style="1" customWidth="1"/>
    <col min="7426" max="7426" width="13.28515625" style="1" customWidth="1"/>
    <col min="7427" max="7427" width="12.28515625" style="1" customWidth="1"/>
    <col min="7428" max="7428" width="12.42578125" style="1" customWidth="1"/>
    <col min="7429" max="7429" width="11.28515625" style="1" customWidth="1"/>
    <col min="7430" max="7430" width="16.85546875" style="1" customWidth="1"/>
    <col min="7431" max="7431" width="10.140625" style="1" customWidth="1"/>
    <col min="7432" max="7432" width="15" style="1" customWidth="1"/>
    <col min="7433" max="7433" width="10.7109375" style="1" customWidth="1"/>
    <col min="7434" max="7434" width="11.140625" style="1" customWidth="1"/>
    <col min="7435" max="7435" width="7.42578125" style="1" customWidth="1"/>
    <col min="7436" max="7436" width="6.5703125" style="1" customWidth="1"/>
    <col min="7437" max="7438" width="9.28515625" style="1" customWidth="1"/>
    <col min="7439" max="7679" width="9.140625" style="1"/>
    <col min="7680" max="7680" width="11.7109375" style="1" customWidth="1"/>
    <col min="7681" max="7681" width="9" style="1" customWidth="1"/>
    <col min="7682" max="7682" width="13.28515625" style="1" customWidth="1"/>
    <col min="7683" max="7683" width="12.28515625" style="1" customWidth="1"/>
    <col min="7684" max="7684" width="12.42578125" style="1" customWidth="1"/>
    <col min="7685" max="7685" width="11.28515625" style="1" customWidth="1"/>
    <col min="7686" max="7686" width="16.85546875" style="1" customWidth="1"/>
    <col min="7687" max="7687" width="10.140625" style="1" customWidth="1"/>
    <col min="7688" max="7688" width="15" style="1" customWidth="1"/>
    <col min="7689" max="7689" width="10.7109375" style="1" customWidth="1"/>
    <col min="7690" max="7690" width="11.140625" style="1" customWidth="1"/>
    <col min="7691" max="7691" width="7.42578125" style="1" customWidth="1"/>
    <col min="7692" max="7692" width="6.5703125" style="1" customWidth="1"/>
    <col min="7693" max="7694" width="9.28515625" style="1" customWidth="1"/>
    <col min="7695" max="7935" width="9.140625" style="1"/>
    <col min="7936" max="7936" width="11.7109375" style="1" customWidth="1"/>
    <col min="7937" max="7937" width="9" style="1" customWidth="1"/>
    <col min="7938" max="7938" width="13.28515625" style="1" customWidth="1"/>
    <col min="7939" max="7939" width="12.28515625" style="1" customWidth="1"/>
    <col min="7940" max="7940" width="12.42578125" style="1" customWidth="1"/>
    <col min="7941" max="7941" width="11.28515625" style="1" customWidth="1"/>
    <col min="7942" max="7942" width="16.85546875" style="1" customWidth="1"/>
    <col min="7943" max="7943" width="10.140625" style="1" customWidth="1"/>
    <col min="7944" max="7944" width="15" style="1" customWidth="1"/>
    <col min="7945" max="7945" width="10.7109375" style="1" customWidth="1"/>
    <col min="7946" max="7946" width="11.140625" style="1" customWidth="1"/>
    <col min="7947" max="7947" width="7.42578125" style="1" customWidth="1"/>
    <col min="7948" max="7948" width="6.5703125" style="1" customWidth="1"/>
    <col min="7949" max="7950" width="9.28515625" style="1" customWidth="1"/>
    <col min="7951" max="8191" width="9.140625" style="1"/>
    <col min="8192" max="8192" width="11.7109375" style="1" customWidth="1"/>
    <col min="8193" max="8193" width="9" style="1" customWidth="1"/>
    <col min="8194" max="8194" width="13.28515625" style="1" customWidth="1"/>
    <col min="8195" max="8195" width="12.28515625" style="1" customWidth="1"/>
    <col min="8196" max="8196" width="12.42578125" style="1" customWidth="1"/>
    <col min="8197" max="8197" width="11.28515625" style="1" customWidth="1"/>
    <col min="8198" max="8198" width="16.85546875" style="1" customWidth="1"/>
    <col min="8199" max="8199" width="10.140625" style="1" customWidth="1"/>
    <col min="8200" max="8200" width="15" style="1" customWidth="1"/>
    <col min="8201" max="8201" width="10.7109375" style="1" customWidth="1"/>
    <col min="8202" max="8202" width="11.140625" style="1" customWidth="1"/>
    <col min="8203" max="8203" width="7.42578125" style="1" customWidth="1"/>
    <col min="8204" max="8204" width="6.5703125" style="1" customWidth="1"/>
    <col min="8205" max="8206" width="9.28515625" style="1" customWidth="1"/>
    <col min="8207" max="8447" width="9.140625" style="1"/>
    <col min="8448" max="8448" width="11.7109375" style="1" customWidth="1"/>
    <col min="8449" max="8449" width="9" style="1" customWidth="1"/>
    <col min="8450" max="8450" width="13.28515625" style="1" customWidth="1"/>
    <col min="8451" max="8451" width="12.28515625" style="1" customWidth="1"/>
    <col min="8452" max="8452" width="12.42578125" style="1" customWidth="1"/>
    <col min="8453" max="8453" width="11.28515625" style="1" customWidth="1"/>
    <col min="8454" max="8454" width="16.85546875" style="1" customWidth="1"/>
    <col min="8455" max="8455" width="10.140625" style="1" customWidth="1"/>
    <col min="8456" max="8456" width="15" style="1" customWidth="1"/>
    <col min="8457" max="8457" width="10.7109375" style="1" customWidth="1"/>
    <col min="8458" max="8458" width="11.140625" style="1" customWidth="1"/>
    <col min="8459" max="8459" width="7.42578125" style="1" customWidth="1"/>
    <col min="8460" max="8460" width="6.5703125" style="1" customWidth="1"/>
    <col min="8461" max="8462" width="9.28515625" style="1" customWidth="1"/>
    <col min="8463" max="8703" width="9.140625" style="1"/>
    <col min="8704" max="8704" width="11.7109375" style="1" customWidth="1"/>
    <col min="8705" max="8705" width="9" style="1" customWidth="1"/>
    <col min="8706" max="8706" width="13.28515625" style="1" customWidth="1"/>
    <col min="8707" max="8707" width="12.28515625" style="1" customWidth="1"/>
    <col min="8708" max="8708" width="12.42578125" style="1" customWidth="1"/>
    <col min="8709" max="8709" width="11.28515625" style="1" customWidth="1"/>
    <col min="8710" max="8710" width="16.85546875" style="1" customWidth="1"/>
    <col min="8711" max="8711" width="10.140625" style="1" customWidth="1"/>
    <col min="8712" max="8712" width="15" style="1" customWidth="1"/>
    <col min="8713" max="8713" width="10.7109375" style="1" customWidth="1"/>
    <col min="8714" max="8714" width="11.140625" style="1" customWidth="1"/>
    <col min="8715" max="8715" width="7.42578125" style="1" customWidth="1"/>
    <col min="8716" max="8716" width="6.5703125" style="1" customWidth="1"/>
    <col min="8717" max="8718" width="9.28515625" style="1" customWidth="1"/>
    <col min="8719" max="8959" width="9.140625" style="1"/>
    <col min="8960" max="8960" width="11.7109375" style="1" customWidth="1"/>
    <col min="8961" max="8961" width="9" style="1" customWidth="1"/>
    <col min="8962" max="8962" width="13.28515625" style="1" customWidth="1"/>
    <col min="8963" max="8963" width="12.28515625" style="1" customWidth="1"/>
    <col min="8964" max="8964" width="12.42578125" style="1" customWidth="1"/>
    <col min="8965" max="8965" width="11.28515625" style="1" customWidth="1"/>
    <col min="8966" max="8966" width="16.85546875" style="1" customWidth="1"/>
    <col min="8967" max="8967" width="10.140625" style="1" customWidth="1"/>
    <col min="8968" max="8968" width="15" style="1" customWidth="1"/>
    <col min="8969" max="8969" width="10.7109375" style="1" customWidth="1"/>
    <col min="8970" max="8970" width="11.140625" style="1" customWidth="1"/>
    <col min="8971" max="8971" width="7.42578125" style="1" customWidth="1"/>
    <col min="8972" max="8972" width="6.5703125" style="1" customWidth="1"/>
    <col min="8973" max="8974" width="9.28515625" style="1" customWidth="1"/>
    <col min="8975" max="9215" width="9.140625" style="1"/>
    <col min="9216" max="9216" width="11.7109375" style="1" customWidth="1"/>
    <col min="9217" max="9217" width="9" style="1" customWidth="1"/>
    <col min="9218" max="9218" width="13.28515625" style="1" customWidth="1"/>
    <col min="9219" max="9219" width="12.28515625" style="1" customWidth="1"/>
    <col min="9220" max="9220" width="12.42578125" style="1" customWidth="1"/>
    <col min="9221" max="9221" width="11.28515625" style="1" customWidth="1"/>
    <col min="9222" max="9222" width="16.85546875" style="1" customWidth="1"/>
    <col min="9223" max="9223" width="10.140625" style="1" customWidth="1"/>
    <col min="9224" max="9224" width="15" style="1" customWidth="1"/>
    <col min="9225" max="9225" width="10.7109375" style="1" customWidth="1"/>
    <col min="9226" max="9226" width="11.140625" style="1" customWidth="1"/>
    <col min="9227" max="9227" width="7.42578125" style="1" customWidth="1"/>
    <col min="9228" max="9228" width="6.5703125" style="1" customWidth="1"/>
    <col min="9229" max="9230" width="9.28515625" style="1" customWidth="1"/>
    <col min="9231" max="9471" width="9.140625" style="1"/>
    <col min="9472" max="9472" width="11.7109375" style="1" customWidth="1"/>
    <col min="9473" max="9473" width="9" style="1" customWidth="1"/>
    <col min="9474" max="9474" width="13.28515625" style="1" customWidth="1"/>
    <col min="9475" max="9475" width="12.28515625" style="1" customWidth="1"/>
    <col min="9476" max="9476" width="12.42578125" style="1" customWidth="1"/>
    <col min="9477" max="9477" width="11.28515625" style="1" customWidth="1"/>
    <col min="9478" max="9478" width="16.85546875" style="1" customWidth="1"/>
    <col min="9479" max="9479" width="10.140625" style="1" customWidth="1"/>
    <col min="9480" max="9480" width="15" style="1" customWidth="1"/>
    <col min="9481" max="9481" width="10.7109375" style="1" customWidth="1"/>
    <col min="9482" max="9482" width="11.140625" style="1" customWidth="1"/>
    <col min="9483" max="9483" width="7.42578125" style="1" customWidth="1"/>
    <col min="9484" max="9484" width="6.5703125" style="1" customWidth="1"/>
    <col min="9485" max="9486" width="9.28515625" style="1" customWidth="1"/>
    <col min="9487" max="9727" width="9.140625" style="1"/>
    <col min="9728" max="9728" width="11.7109375" style="1" customWidth="1"/>
    <col min="9729" max="9729" width="9" style="1" customWidth="1"/>
    <col min="9730" max="9730" width="13.28515625" style="1" customWidth="1"/>
    <col min="9731" max="9731" width="12.28515625" style="1" customWidth="1"/>
    <col min="9732" max="9732" width="12.42578125" style="1" customWidth="1"/>
    <col min="9733" max="9733" width="11.28515625" style="1" customWidth="1"/>
    <col min="9734" max="9734" width="16.85546875" style="1" customWidth="1"/>
    <col min="9735" max="9735" width="10.140625" style="1" customWidth="1"/>
    <col min="9736" max="9736" width="15" style="1" customWidth="1"/>
    <col min="9737" max="9737" width="10.7109375" style="1" customWidth="1"/>
    <col min="9738" max="9738" width="11.140625" style="1" customWidth="1"/>
    <col min="9739" max="9739" width="7.42578125" style="1" customWidth="1"/>
    <col min="9740" max="9740" width="6.5703125" style="1" customWidth="1"/>
    <col min="9741" max="9742" width="9.28515625" style="1" customWidth="1"/>
    <col min="9743" max="9983" width="9.140625" style="1"/>
    <col min="9984" max="9984" width="11.7109375" style="1" customWidth="1"/>
    <col min="9985" max="9985" width="9" style="1" customWidth="1"/>
    <col min="9986" max="9986" width="13.28515625" style="1" customWidth="1"/>
    <col min="9987" max="9987" width="12.28515625" style="1" customWidth="1"/>
    <col min="9988" max="9988" width="12.42578125" style="1" customWidth="1"/>
    <col min="9989" max="9989" width="11.28515625" style="1" customWidth="1"/>
    <col min="9990" max="9990" width="16.85546875" style="1" customWidth="1"/>
    <col min="9991" max="9991" width="10.140625" style="1" customWidth="1"/>
    <col min="9992" max="9992" width="15" style="1" customWidth="1"/>
    <col min="9993" max="9993" width="10.7109375" style="1" customWidth="1"/>
    <col min="9994" max="9994" width="11.140625" style="1" customWidth="1"/>
    <col min="9995" max="9995" width="7.42578125" style="1" customWidth="1"/>
    <col min="9996" max="9996" width="6.5703125" style="1" customWidth="1"/>
    <col min="9997" max="9998" width="9.28515625" style="1" customWidth="1"/>
    <col min="9999" max="10239" width="9.140625" style="1"/>
    <col min="10240" max="10240" width="11.7109375" style="1" customWidth="1"/>
    <col min="10241" max="10241" width="9" style="1" customWidth="1"/>
    <col min="10242" max="10242" width="13.28515625" style="1" customWidth="1"/>
    <col min="10243" max="10243" width="12.28515625" style="1" customWidth="1"/>
    <col min="10244" max="10244" width="12.42578125" style="1" customWidth="1"/>
    <col min="10245" max="10245" width="11.28515625" style="1" customWidth="1"/>
    <col min="10246" max="10246" width="16.85546875" style="1" customWidth="1"/>
    <col min="10247" max="10247" width="10.140625" style="1" customWidth="1"/>
    <col min="10248" max="10248" width="15" style="1" customWidth="1"/>
    <col min="10249" max="10249" width="10.7109375" style="1" customWidth="1"/>
    <col min="10250" max="10250" width="11.140625" style="1" customWidth="1"/>
    <col min="10251" max="10251" width="7.42578125" style="1" customWidth="1"/>
    <col min="10252" max="10252" width="6.5703125" style="1" customWidth="1"/>
    <col min="10253" max="10254" width="9.28515625" style="1" customWidth="1"/>
    <col min="10255" max="10495" width="9.140625" style="1"/>
    <col min="10496" max="10496" width="11.7109375" style="1" customWidth="1"/>
    <col min="10497" max="10497" width="9" style="1" customWidth="1"/>
    <col min="10498" max="10498" width="13.28515625" style="1" customWidth="1"/>
    <col min="10499" max="10499" width="12.28515625" style="1" customWidth="1"/>
    <col min="10500" max="10500" width="12.42578125" style="1" customWidth="1"/>
    <col min="10501" max="10501" width="11.28515625" style="1" customWidth="1"/>
    <col min="10502" max="10502" width="16.85546875" style="1" customWidth="1"/>
    <col min="10503" max="10503" width="10.140625" style="1" customWidth="1"/>
    <col min="10504" max="10504" width="15" style="1" customWidth="1"/>
    <col min="10505" max="10505" width="10.7109375" style="1" customWidth="1"/>
    <col min="10506" max="10506" width="11.140625" style="1" customWidth="1"/>
    <col min="10507" max="10507" width="7.42578125" style="1" customWidth="1"/>
    <col min="10508" max="10508" width="6.5703125" style="1" customWidth="1"/>
    <col min="10509" max="10510" width="9.28515625" style="1" customWidth="1"/>
    <col min="10511" max="10751" width="9.140625" style="1"/>
    <col min="10752" max="10752" width="11.7109375" style="1" customWidth="1"/>
    <col min="10753" max="10753" width="9" style="1" customWidth="1"/>
    <col min="10754" max="10754" width="13.28515625" style="1" customWidth="1"/>
    <col min="10755" max="10755" width="12.28515625" style="1" customWidth="1"/>
    <col min="10756" max="10756" width="12.42578125" style="1" customWidth="1"/>
    <col min="10757" max="10757" width="11.28515625" style="1" customWidth="1"/>
    <col min="10758" max="10758" width="16.85546875" style="1" customWidth="1"/>
    <col min="10759" max="10759" width="10.140625" style="1" customWidth="1"/>
    <col min="10760" max="10760" width="15" style="1" customWidth="1"/>
    <col min="10761" max="10761" width="10.7109375" style="1" customWidth="1"/>
    <col min="10762" max="10762" width="11.140625" style="1" customWidth="1"/>
    <col min="10763" max="10763" width="7.42578125" style="1" customWidth="1"/>
    <col min="10764" max="10764" width="6.5703125" style="1" customWidth="1"/>
    <col min="10765" max="10766" width="9.28515625" style="1" customWidth="1"/>
    <col min="10767" max="11007" width="9.140625" style="1"/>
    <col min="11008" max="11008" width="11.7109375" style="1" customWidth="1"/>
    <col min="11009" max="11009" width="9" style="1" customWidth="1"/>
    <col min="11010" max="11010" width="13.28515625" style="1" customWidth="1"/>
    <col min="11011" max="11011" width="12.28515625" style="1" customWidth="1"/>
    <col min="11012" max="11012" width="12.42578125" style="1" customWidth="1"/>
    <col min="11013" max="11013" width="11.28515625" style="1" customWidth="1"/>
    <col min="11014" max="11014" width="16.85546875" style="1" customWidth="1"/>
    <col min="11015" max="11015" width="10.140625" style="1" customWidth="1"/>
    <col min="11016" max="11016" width="15" style="1" customWidth="1"/>
    <col min="11017" max="11017" width="10.7109375" style="1" customWidth="1"/>
    <col min="11018" max="11018" width="11.140625" style="1" customWidth="1"/>
    <col min="11019" max="11019" width="7.42578125" style="1" customWidth="1"/>
    <col min="11020" max="11020" width="6.5703125" style="1" customWidth="1"/>
    <col min="11021" max="11022" width="9.28515625" style="1" customWidth="1"/>
    <col min="11023" max="11263" width="9.140625" style="1"/>
    <col min="11264" max="11264" width="11.7109375" style="1" customWidth="1"/>
    <col min="11265" max="11265" width="9" style="1" customWidth="1"/>
    <col min="11266" max="11266" width="13.28515625" style="1" customWidth="1"/>
    <col min="11267" max="11267" width="12.28515625" style="1" customWidth="1"/>
    <col min="11268" max="11268" width="12.42578125" style="1" customWidth="1"/>
    <col min="11269" max="11269" width="11.28515625" style="1" customWidth="1"/>
    <col min="11270" max="11270" width="16.85546875" style="1" customWidth="1"/>
    <col min="11271" max="11271" width="10.140625" style="1" customWidth="1"/>
    <col min="11272" max="11272" width="15" style="1" customWidth="1"/>
    <col min="11273" max="11273" width="10.7109375" style="1" customWidth="1"/>
    <col min="11274" max="11274" width="11.140625" style="1" customWidth="1"/>
    <col min="11275" max="11275" width="7.42578125" style="1" customWidth="1"/>
    <col min="11276" max="11276" width="6.5703125" style="1" customWidth="1"/>
    <col min="11277" max="11278" width="9.28515625" style="1" customWidth="1"/>
    <col min="11279" max="11519" width="9.140625" style="1"/>
    <col min="11520" max="11520" width="11.7109375" style="1" customWidth="1"/>
    <col min="11521" max="11521" width="9" style="1" customWidth="1"/>
    <col min="11522" max="11522" width="13.28515625" style="1" customWidth="1"/>
    <col min="11523" max="11523" width="12.28515625" style="1" customWidth="1"/>
    <col min="11524" max="11524" width="12.42578125" style="1" customWidth="1"/>
    <col min="11525" max="11525" width="11.28515625" style="1" customWidth="1"/>
    <col min="11526" max="11526" width="16.85546875" style="1" customWidth="1"/>
    <col min="11527" max="11527" width="10.140625" style="1" customWidth="1"/>
    <col min="11528" max="11528" width="15" style="1" customWidth="1"/>
    <col min="11529" max="11529" width="10.7109375" style="1" customWidth="1"/>
    <col min="11530" max="11530" width="11.140625" style="1" customWidth="1"/>
    <col min="11531" max="11531" width="7.42578125" style="1" customWidth="1"/>
    <col min="11532" max="11532" width="6.5703125" style="1" customWidth="1"/>
    <col min="11533" max="11534" width="9.28515625" style="1" customWidth="1"/>
    <col min="11535" max="11775" width="9.140625" style="1"/>
    <col min="11776" max="11776" width="11.7109375" style="1" customWidth="1"/>
    <col min="11777" max="11777" width="9" style="1" customWidth="1"/>
    <col min="11778" max="11778" width="13.28515625" style="1" customWidth="1"/>
    <col min="11779" max="11779" width="12.28515625" style="1" customWidth="1"/>
    <col min="11780" max="11780" width="12.42578125" style="1" customWidth="1"/>
    <col min="11781" max="11781" width="11.28515625" style="1" customWidth="1"/>
    <col min="11782" max="11782" width="16.85546875" style="1" customWidth="1"/>
    <col min="11783" max="11783" width="10.140625" style="1" customWidth="1"/>
    <col min="11784" max="11784" width="15" style="1" customWidth="1"/>
    <col min="11785" max="11785" width="10.7109375" style="1" customWidth="1"/>
    <col min="11786" max="11786" width="11.140625" style="1" customWidth="1"/>
    <col min="11787" max="11787" width="7.42578125" style="1" customWidth="1"/>
    <col min="11788" max="11788" width="6.5703125" style="1" customWidth="1"/>
    <col min="11789" max="11790" width="9.28515625" style="1" customWidth="1"/>
    <col min="11791" max="12031" width="9.140625" style="1"/>
    <col min="12032" max="12032" width="11.7109375" style="1" customWidth="1"/>
    <col min="12033" max="12033" width="9" style="1" customWidth="1"/>
    <col min="12034" max="12034" width="13.28515625" style="1" customWidth="1"/>
    <col min="12035" max="12035" width="12.28515625" style="1" customWidth="1"/>
    <col min="12036" max="12036" width="12.42578125" style="1" customWidth="1"/>
    <col min="12037" max="12037" width="11.28515625" style="1" customWidth="1"/>
    <col min="12038" max="12038" width="16.85546875" style="1" customWidth="1"/>
    <col min="12039" max="12039" width="10.140625" style="1" customWidth="1"/>
    <col min="12040" max="12040" width="15" style="1" customWidth="1"/>
    <col min="12041" max="12041" width="10.7109375" style="1" customWidth="1"/>
    <col min="12042" max="12042" width="11.140625" style="1" customWidth="1"/>
    <col min="12043" max="12043" width="7.42578125" style="1" customWidth="1"/>
    <col min="12044" max="12044" width="6.5703125" style="1" customWidth="1"/>
    <col min="12045" max="12046" width="9.28515625" style="1" customWidth="1"/>
    <col min="12047" max="12287" width="9.140625" style="1"/>
    <col min="12288" max="12288" width="11.7109375" style="1" customWidth="1"/>
    <col min="12289" max="12289" width="9" style="1" customWidth="1"/>
    <col min="12290" max="12290" width="13.28515625" style="1" customWidth="1"/>
    <col min="12291" max="12291" width="12.28515625" style="1" customWidth="1"/>
    <col min="12292" max="12292" width="12.42578125" style="1" customWidth="1"/>
    <col min="12293" max="12293" width="11.28515625" style="1" customWidth="1"/>
    <col min="12294" max="12294" width="16.85546875" style="1" customWidth="1"/>
    <col min="12295" max="12295" width="10.140625" style="1" customWidth="1"/>
    <col min="12296" max="12296" width="15" style="1" customWidth="1"/>
    <col min="12297" max="12297" width="10.7109375" style="1" customWidth="1"/>
    <col min="12298" max="12298" width="11.140625" style="1" customWidth="1"/>
    <col min="12299" max="12299" width="7.42578125" style="1" customWidth="1"/>
    <col min="12300" max="12300" width="6.5703125" style="1" customWidth="1"/>
    <col min="12301" max="12302" width="9.28515625" style="1" customWidth="1"/>
    <col min="12303" max="12543" width="9.140625" style="1"/>
    <col min="12544" max="12544" width="11.7109375" style="1" customWidth="1"/>
    <col min="12545" max="12545" width="9" style="1" customWidth="1"/>
    <col min="12546" max="12546" width="13.28515625" style="1" customWidth="1"/>
    <col min="12547" max="12547" width="12.28515625" style="1" customWidth="1"/>
    <col min="12548" max="12548" width="12.42578125" style="1" customWidth="1"/>
    <col min="12549" max="12549" width="11.28515625" style="1" customWidth="1"/>
    <col min="12550" max="12550" width="16.85546875" style="1" customWidth="1"/>
    <col min="12551" max="12551" width="10.140625" style="1" customWidth="1"/>
    <col min="12552" max="12552" width="15" style="1" customWidth="1"/>
    <col min="12553" max="12553" width="10.7109375" style="1" customWidth="1"/>
    <col min="12554" max="12554" width="11.140625" style="1" customWidth="1"/>
    <col min="12555" max="12555" width="7.42578125" style="1" customWidth="1"/>
    <col min="12556" max="12556" width="6.5703125" style="1" customWidth="1"/>
    <col min="12557" max="12558" width="9.28515625" style="1" customWidth="1"/>
    <col min="12559" max="12799" width="9.140625" style="1"/>
    <col min="12800" max="12800" width="11.7109375" style="1" customWidth="1"/>
    <col min="12801" max="12801" width="9" style="1" customWidth="1"/>
    <col min="12802" max="12802" width="13.28515625" style="1" customWidth="1"/>
    <col min="12803" max="12803" width="12.28515625" style="1" customWidth="1"/>
    <col min="12804" max="12804" width="12.42578125" style="1" customWidth="1"/>
    <col min="12805" max="12805" width="11.28515625" style="1" customWidth="1"/>
    <col min="12806" max="12806" width="16.85546875" style="1" customWidth="1"/>
    <col min="12807" max="12807" width="10.140625" style="1" customWidth="1"/>
    <col min="12808" max="12808" width="15" style="1" customWidth="1"/>
    <col min="12809" max="12809" width="10.7109375" style="1" customWidth="1"/>
    <col min="12810" max="12810" width="11.140625" style="1" customWidth="1"/>
    <col min="12811" max="12811" width="7.42578125" style="1" customWidth="1"/>
    <col min="12812" max="12812" width="6.5703125" style="1" customWidth="1"/>
    <col min="12813" max="12814" width="9.28515625" style="1" customWidth="1"/>
    <col min="12815" max="13055" width="9.140625" style="1"/>
    <col min="13056" max="13056" width="11.7109375" style="1" customWidth="1"/>
    <col min="13057" max="13057" width="9" style="1" customWidth="1"/>
    <col min="13058" max="13058" width="13.28515625" style="1" customWidth="1"/>
    <col min="13059" max="13059" width="12.28515625" style="1" customWidth="1"/>
    <col min="13060" max="13060" width="12.42578125" style="1" customWidth="1"/>
    <col min="13061" max="13061" width="11.28515625" style="1" customWidth="1"/>
    <col min="13062" max="13062" width="16.85546875" style="1" customWidth="1"/>
    <col min="13063" max="13063" width="10.140625" style="1" customWidth="1"/>
    <col min="13064" max="13064" width="15" style="1" customWidth="1"/>
    <col min="13065" max="13065" width="10.7109375" style="1" customWidth="1"/>
    <col min="13066" max="13066" width="11.140625" style="1" customWidth="1"/>
    <col min="13067" max="13067" width="7.42578125" style="1" customWidth="1"/>
    <col min="13068" max="13068" width="6.5703125" style="1" customWidth="1"/>
    <col min="13069" max="13070" width="9.28515625" style="1" customWidth="1"/>
    <col min="13071" max="13311" width="9.140625" style="1"/>
    <col min="13312" max="13312" width="11.7109375" style="1" customWidth="1"/>
    <col min="13313" max="13313" width="9" style="1" customWidth="1"/>
    <col min="13314" max="13314" width="13.28515625" style="1" customWidth="1"/>
    <col min="13315" max="13315" width="12.28515625" style="1" customWidth="1"/>
    <col min="13316" max="13316" width="12.42578125" style="1" customWidth="1"/>
    <col min="13317" max="13317" width="11.28515625" style="1" customWidth="1"/>
    <col min="13318" max="13318" width="16.85546875" style="1" customWidth="1"/>
    <col min="13319" max="13319" width="10.140625" style="1" customWidth="1"/>
    <col min="13320" max="13320" width="15" style="1" customWidth="1"/>
    <col min="13321" max="13321" width="10.7109375" style="1" customWidth="1"/>
    <col min="13322" max="13322" width="11.140625" style="1" customWidth="1"/>
    <col min="13323" max="13323" width="7.42578125" style="1" customWidth="1"/>
    <col min="13324" max="13324" width="6.5703125" style="1" customWidth="1"/>
    <col min="13325" max="13326" width="9.28515625" style="1" customWidth="1"/>
    <col min="13327" max="13567" width="9.140625" style="1"/>
    <col min="13568" max="13568" width="11.7109375" style="1" customWidth="1"/>
    <col min="13569" max="13569" width="9" style="1" customWidth="1"/>
    <col min="13570" max="13570" width="13.28515625" style="1" customWidth="1"/>
    <col min="13571" max="13571" width="12.28515625" style="1" customWidth="1"/>
    <col min="13572" max="13572" width="12.42578125" style="1" customWidth="1"/>
    <col min="13573" max="13573" width="11.28515625" style="1" customWidth="1"/>
    <col min="13574" max="13574" width="16.85546875" style="1" customWidth="1"/>
    <col min="13575" max="13575" width="10.140625" style="1" customWidth="1"/>
    <col min="13576" max="13576" width="15" style="1" customWidth="1"/>
    <col min="13577" max="13577" width="10.7109375" style="1" customWidth="1"/>
    <col min="13578" max="13578" width="11.140625" style="1" customWidth="1"/>
    <col min="13579" max="13579" width="7.42578125" style="1" customWidth="1"/>
    <col min="13580" max="13580" width="6.5703125" style="1" customWidth="1"/>
    <col min="13581" max="13582" width="9.28515625" style="1" customWidth="1"/>
    <col min="13583" max="13823" width="9.140625" style="1"/>
    <col min="13824" max="13824" width="11.7109375" style="1" customWidth="1"/>
    <col min="13825" max="13825" width="9" style="1" customWidth="1"/>
    <col min="13826" max="13826" width="13.28515625" style="1" customWidth="1"/>
    <col min="13827" max="13827" width="12.28515625" style="1" customWidth="1"/>
    <col min="13828" max="13828" width="12.42578125" style="1" customWidth="1"/>
    <col min="13829" max="13829" width="11.28515625" style="1" customWidth="1"/>
    <col min="13830" max="13830" width="16.85546875" style="1" customWidth="1"/>
    <col min="13831" max="13831" width="10.140625" style="1" customWidth="1"/>
    <col min="13832" max="13832" width="15" style="1" customWidth="1"/>
    <col min="13833" max="13833" width="10.7109375" style="1" customWidth="1"/>
    <col min="13834" max="13834" width="11.140625" style="1" customWidth="1"/>
    <col min="13835" max="13835" width="7.42578125" style="1" customWidth="1"/>
    <col min="13836" max="13836" width="6.5703125" style="1" customWidth="1"/>
    <col min="13837" max="13838" width="9.28515625" style="1" customWidth="1"/>
    <col min="13839" max="14079" width="9.140625" style="1"/>
    <col min="14080" max="14080" width="11.7109375" style="1" customWidth="1"/>
    <col min="14081" max="14081" width="9" style="1" customWidth="1"/>
    <col min="14082" max="14082" width="13.28515625" style="1" customWidth="1"/>
    <col min="14083" max="14083" width="12.28515625" style="1" customWidth="1"/>
    <col min="14084" max="14084" width="12.42578125" style="1" customWidth="1"/>
    <col min="14085" max="14085" width="11.28515625" style="1" customWidth="1"/>
    <col min="14086" max="14086" width="16.85546875" style="1" customWidth="1"/>
    <col min="14087" max="14087" width="10.140625" style="1" customWidth="1"/>
    <col min="14088" max="14088" width="15" style="1" customWidth="1"/>
    <col min="14089" max="14089" width="10.7109375" style="1" customWidth="1"/>
    <col min="14090" max="14090" width="11.140625" style="1" customWidth="1"/>
    <col min="14091" max="14091" width="7.42578125" style="1" customWidth="1"/>
    <col min="14092" max="14092" width="6.5703125" style="1" customWidth="1"/>
    <col min="14093" max="14094" width="9.28515625" style="1" customWidth="1"/>
    <col min="14095" max="14335" width="9.140625" style="1"/>
    <col min="14336" max="14336" width="11.7109375" style="1" customWidth="1"/>
    <col min="14337" max="14337" width="9" style="1" customWidth="1"/>
    <col min="14338" max="14338" width="13.28515625" style="1" customWidth="1"/>
    <col min="14339" max="14339" width="12.28515625" style="1" customWidth="1"/>
    <col min="14340" max="14340" width="12.42578125" style="1" customWidth="1"/>
    <col min="14341" max="14341" width="11.28515625" style="1" customWidth="1"/>
    <col min="14342" max="14342" width="16.85546875" style="1" customWidth="1"/>
    <col min="14343" max="14343" width="10.140625" style="1" customWidth="1"/>
    <col min="14344" max="14344" width="15" style="1" customWidth="1"/>
    <col min="14345" max="14345" width="10.7109375" style="1" customWidth="1"/>
    <col min="14346" max="14346" width="11.140625" style="1" customWidth="1"/>
    <col min="14347" max="14347" width="7.42578125" style="1" customWidth="1"/>
    <col min="14348" max="14348" width="6.5703125" style="1" customWidth="1"/>
    <col min="14349" max="14350" width="9.28515625" style="1" customWidth="1"/>
    <col min="14351" max="14591" width="9.140625" style="1"/>
    <col min="14592" max="14592" width="11.7109375" style="1" customWidth="1"/>
    <col min="14593" max="14593" width="9" style="1" customWidth="1"/>
    <col min="14594" max="14594" width="13.28515625" style="1" customWidth="1"/>
    <col min="14595" max="14595" width="12.28515625" style="1" customWidth="1"/>
    <col min="14596" max="14596" width="12.42578125" style="1" customWidth="1"/>
    <col min="14597" max="14597" width="11.28515625" style="1" customWidth="1"/>
    <col min="14598" max="14598" width="16.85546875" style="1" customWidth="1"/>
    <col min="14599" max="14599" width="10.140625" style="1" customWidth="1"/>
    <col min="14600" max="14600" width="15" style="1" customWidth="1"/>
    <col min="14601" max="14601" width="10.7109375" style="1" customWidth="1"/>
    <col min="14602" max="14602" width="11.140625" style="1" customWidth="1"/>
    <col min="14603" max="14603" width="7.42578125" style="1" customWidth="1"/>
    <col min="14604" max="14604" width="6.5703125" style="1" customWidth="1"/>
    <col min="14605" max="14606" width="9.28515625" style="1" customWidth="1"/>
    <col min="14607" max="14847" width="9.140625" style="1"/>
    <col min="14848" max="14848" width="11.7109375" style="1" customWidth="1"/>
    <col min="14849" max="14849" width="9" style="1" customWidth="1"/>
    <col min="14850" max="14850" width="13.28515625" style="1" customWidth="1"/>
    <col min="14851" max="14851" width="12.28515625" style="1" customWidth="1"/>
    <col min="14852" max="14852" width="12.42578125" style="1" customWidth="1"/>
    <col min="14853" max="14853" width="11.28515625" style="1" customWidth="1"/>
    <col min="14854" max="14854" width="16.85546875" style="1" customWidth="1"/>
    <col min="14855" max="14855" width="10.140625" style="1" customWidth="1"/>
    <col min="14856" max="14856" width="15" style="1" customWidth="1"/>
    <col min="14857" max="14857" width="10.7109375" style="1" customWidth="1"/>
    <col min="14858" max="14858" width="11.140625" style="1" customWidth="1"/>
    <col min="14859" max="14859" width="7.42578125" style="1" customWidth="1"/>
    <col min="14860" max="14860" width="6.5703125" style="1" customWidth="1"/>
    <col min="14861" max="14862" width="9.28515625" style="1" customWidth="1"/>
    <col min="14863" max="15103" width="9.140625" style="1"/>
    <col min="15104" max="15104" width="11.7109375" style="1" customWidth="1"/>
    <col min="15105" max="15105" width="9" style="1" customWidth="1"/>
    <col min="15106" max="15106" width="13.28515625" style="1" customWidth="1"/>
    <col min="15107" max="15107" width="12.28515625" style="1" customWidth="1"/>
    <col min="15108" max="15108" width="12.42578125" style="1" customWidth="1"/>
    <col min="15109" max="15109" width="11.28515625" style="1" customWidth="1"/>
    <col min="15110" max="15110" width="16.85546875" style="1" customWidth="1"/>
    <col min="15111" max="15111" width="10.140625" style="1" customWidth="1"/>
    <col min="15112" max="15112" width="15" style="1" customWidth="1"/>
    <col min="15113" max="15113" width="10.7109375" style="1" customWidth="1"/>
    <col min="15114" max="15114" width="11.140625" style="1" customWidth="1"/>
    <col min="15115" max="15115" width="7.42578125" style="1" customWidth="1"/>
    <col min="15116" max="15116" width="6.5703125" style="1" customWidth="1"/>
    <col min="15117" max="15118" width="9.28515625" style="1" customWidth="1"/>
    <col min="15119" max="15359" width="9.140625" style="1"/>
    <col min="15360" max="15360" width="11.7109375" style="1" customWidth="1"/>
    <col min="15361" max="15361" width="9" style="1" customWidth="1"/>
    <col min="15362" max="15362" width="13.28515625" style="1" customWidth="1"/>
    <col min="15363" max="15363" width="12.28515625" style="1" customWidth="1"/>
    <col min="15364" max="15364" width="12.42578125" style="1" customWidth="1"/>
    <col min="15365" max="15365" width="11.28515625" style="1" customWidth="1"/>
    <col min="15366" max="15366" width="16.85546875" style="1" customWidth="1"/>
    <col min="15367" max="15367" width="10.140625" style="1" customWidth="1"/>
    <col min="15368" max="15368" width="15" style="1" customWidth="1"/>
    <col min="15369" max="15369" width="10.7109375" style="1" customWidth="1"/>
    <col min="15370" max="15370" width="11.140625" style="1" customWidth="1"/>
    <col min="15371" max="15371" width="7.42578125" style="1" customWidth="1"/>
    <col min="15372" max="15372" width="6.5703125" style="1" customWidth="1"/>
    <col min="15373" max="15374" width="9.28515625" style="1" customWidth="1"/>
    <col min="15375" max="15615" width="9.140625" style="1"/>
    <col min="15616" max="15616" width="11.7109375" style="1" customWidth="1"/>
    <col min="15617" max="15617" width="9" style="1" customWidth="1"/>
    <col min="15618" max="15618" width="13.28515625" style="1" customWidth="1"/>
    <col min="15619" max="15619" width="12.28515625" style="1" customWidth="1"/>
    <col min="15620" max="15620" width="12.42578125" style="1" customWidth="1"/>
    <col min="15621" max="15621" width="11.28515625" style="1" customWidth="1"/>
    <col min="15622" max="15622" width="16.85546875" style="1" customWidth="1"/>
    <col min="15623" max="15623" width="10.140625" style="1" customWidth="1"/>
    <col min="15624" max="15624" width="15" style="1" customWidth="1"/>
    <col min="15625" max="15625" width="10.7109375" style="1" customWidth="1"/>
    <col min="15626" max="15626" width="11.140625" style="1" customWidth="1"/>
    <col min="15627" max="15627" width="7.42578125" style="1" customWidth="1"/>
    <col min="15628" max="15628" width="6.5703125" style="1" customWidth="1"/>
    <col min="15629" max="15630" width="9.28515625" style="1" customWidth="1"/>
    <col min="15631" max="15871" width="9.140625" style="1"/>
    <col min="15872" max="15872" width="11.7109375" style="1" customWidth="1"/>
    <col min="15873" max="15873" width="9" style="1" customWidth="1"/>
    <col min="15874" max="15874" width="13.28515625" style="1" customWidth="1"/>
    <col min="15875" max="15875" width="12.28515625" style="1" customWidth="1"/>
    <col min="15876" max="15876" width="12.42578125" style="1" customWidth="1"/>
    <col min="15877" max="15877" width="11.28515625" style="1" customWidth="1"/>
    <col min="15878" max="15878" width="16.85546875" style="1" customWidth="1"/>
    <col min="15879" max="15879" width="10.140625" style="1" customWidth="1"/>
    <col min="15880" max="15880" width="15" style="1" customWidth="1"/>
    <col min="15881" max="15881" width="10.7109375" style="1" customWidth="1"/>
    <col min="15882" max="15882" width="11.140625" style="1" customWidth="1"/>
    <col min="15883" max="15883" width="7.42578125" style="1" customWidth="1"/>
    <col min="15884" max="15884" width="6.5703125" style="1" customWidth="1"/>
    <col min="15885" max="15886" width="9.28515625" style="1" customWidth="1"/>
    <col min="15887" max="16127" width="9.140625" style="1"/>
    <col min="16128" max="16128" width="11.7109375" style="1" customWidth="1"/>
    <col min="16129" max="16129" width="9" style="1" customWidth="1"/>
    <col min="16130" max="16130" width="13.28515625" style="1" customWidth="1"/>
    <col min="16131" max="16131" width="12.28515625" style="1" customWidth="1"/>
    <col min="16132" max="16132" width="12.42578125" style="1" customWidth="1"/>
    <col min="16133" max="16133" width="11.28515625" style="1" customWidth="1"/>
    <col min="16134" max="16134" width="16.85546875" style="1" customWidth="1"/>
    <col min="16135" max="16135" width="10.140625" style="1" customWidth="1"/>
    <col min="16136" max="16136" width="15" style="1" customWidth="1"/>
    <col min="16137" max="16137" width="10.7109375" style="1" customWidth="1"/>
    <col min="16138" max="16138" width="11.140625" style="1" customWidth="1"/>
    <col min="16139" max="16139" width="7.42578125" style="1" customWidth="1"/>
    <col min="16140" max="16140" width="6.5703125" style="1" customWidth="1"/>
    <col min="16141" max="16142" width="9.28515625" style="1" customWidth="1"/>
    <col min="16143" max="16384" width="9.140625" style="1"/>
  </cols>
  <sheetData>
    <row r="1" spans="1:9" ht="13.5" customHeight="1" x14ac:dyDescent="0.2">
      <c r="A1" s="220" t="s">
        <v>117</v>
      </c>
      <c r="B1" s="220"/>
      <c r="C1" s="220"/>
      <c r="D1" s="220"/>
      <c r="E1" s="220"/>
      <c r="F1" s="220"/>
      <c r="G1" s="220"/>
      <c r="H1" s="220"/>
      <c r="I1" s="221"/>
    </row>
    <row r="2" spans="1:9" ht="13.5" x14ac:dyDescent="0.2">
      <c r="A2" s="222"/>
      <c r="B2" s="222"/>
      <c r="C2" s="222"/>
      <c r="D2" s="222"/>
      <c r="E2" s="222"/>
      <c r="F2" s="222"/>
      <c r="G2" s="222"/>
      <c r="H2" s="222"/>
      <c r="I2" s="223"/>
    </row>
    <row r="3" spans="1:9" ht="13.5" customHeight="1" x14ac:dyDescent="0.2">
      <c r="A3" s="224" t="s">
        <v>153</v>
      </c>
      <c r="B3" s="224"/>
      <c r="C3" s="224"/>
      <c r="D3" s="224"/>
      <c r="E3" s="224"/>
      <c r="F3" s="224"/>
      <c r="G3" s="224"/>
      <c r="H3" s="224"/>
      <c r="I3" s="225"/>
    </row>
    <row r="4" spans="1:9" ht="12.75" x14ac:dyDescent="0.2">
      <c r="A4" s="170"/>
      <c r="B4" s="170"/>
      <c r="C4" s="170"/>
      <c r="D4" s="170"/>
      <c r="E4" s="170"/>
      <c r="F4" s="170"/>
      <c r="G4" s="170"/>
      <c r="H4" s="170"/>
      <c r="I4" s="170"/>
    </row>
    <row r="5" spans="1:9" ht="12.75" x14ac:dyDescent="0.2">
      <c r="A5" s="206" t="s">
        <v>0</v>
      </c>
      <c r="B5" s="206"/>
      <c r="C5" s="206"/>
      <c r="D5" s="206"/>
      <c r="E5" s="206"/>
      <c r="F5" s="206"/>
      <c r="G5" s="206"/>
      <c r="H5" s="206"/>
      <c r="I5" s="206"/>
    </row>
    <row r="6" spans="1:9" ht="12.75" x14ac:dyDescent="0.2">
      <c r="A6" s="2" t="s">
        <v>1</v>
      </c>
      <c r="B6" s="170" t="s">
        <v>2</v>
      </c>
      <c r="C6" s="170"/>
      <c r="D6" s="170"/>
      <c r="E6" s="170"/>
      <c r="F6" s="170"/>
      <c r="G6" s="170"/>
      <c r="H6" s="242"/>
      <c r="I6" s="242"/>
    </row>
    <row r="7" spans="1:9" ht="12.75" customHeight="1" x14ac:dyDescent="0.2">
      <c r="A7" s="2" t="s">
        <v>3</v>
      </c>
      <c r="B7" s="170" t="s">
        <v>4</v>
      </c>
      <c r="C7" s="170"/>
      <c r="D7" s="170"/>
      <c r="E7" s="170"/>
      <c r="F7" s="170"/>
      <c r="G7" s="170"/>
      <c r="H7" s="233"/>
      <c r="I7" s="233"/>
    </row>
    <row r="8" spans="1:9" ht="12.75" customHeight="1" x14ac:dyDescent="0.2">
      <c r="A8" s="2" t="s">
        <v>5</v>
      </c>
      <c r="B8" s="170" t="s">
        <v>6</v>
      </c>
      <c r="C8" s="170"/>
      <c r="D8" s="170"/>
      <c r="E8" s="170"/>
      <c r="F8" s="170"/>
      <c r="G8" s="170"/>
      <c r="H8" s="233"/>
      <c r="I8" s="233"/>
    </row>
    <row r="9" spans="1:9" ht="12.75" customHeight="1" x14ac:dyDescent="0.2">
      <c r="A9" s="2" t="s">
        <v>7</v>
      </c>
      <c r="B9" s="170" t="s">
        <v>8</v>
      </c>
      <c r="C9" s="170"/>
      <c r="D9" s="170"/>
      <c r="E9" s="170"/>
      <c r="F9" s="170"/>
      <c r="G9" s="170"/>
      <c r="H9" s="233">
        <v>12</v>
      </c>
      <c r="I9" s="233"/>
    </row>
    <row r="10" spans="1:9" ht="12.75" customHeight="1" x14ac:dyDescent="0.2">
      <c r="A10" s="234" t="s">
        <v>9</v>
      </c>
      <c r="B10" s="234"/>
      <c r="C10" s="234"/>
      <c r="D10" s="234"/>
      <c r="E10" s="234"/>
      <c r="F10" s="234"/>
      <c r="G10" s="234"/>
      <c r="H10" s="234"/>
      <c r="I10" s="234"/>
    </row>
    <row r="11" spans="1:9" ht="12.75" customHeight="1" x14ac:dyDescent="0.2">
      <c r="A11" s="143" t="s">
        <v>10</v>
      </c>
      <c r="B11" s="143"/>
      <c r="C11" s="143"/>
      <c r="D11" s="143"/>
      <c r="E11" s="143"/>
      <c r="F11" s="206" t="s">
        <v>11</v>
      </c>
      <c r="G11" s="206"/>
      <c r="H11" s="235" t="s">
        <v>12</v>
      </c>
      <c r="I11" s="235"/>
    </row>
    <row r="12" spans="1:9" ht="12.75" customHeight="1" x14ac:dyDescent="0.2">
      <c r="A12" s="226" t="s">
        <v>119</v>
      </c>
      <c r="B12" s="227"/>
      <c r="C12" s="227"/>
      <c r="D12" s="227"/>
      <c r="E12" s="228"/>
      <c r="F12" s="229" t="s">
        <v>181</v>
      </c>
      <c r="G12" s="229"/>
      <c r="H12" s="230">
        <v>2</v>
      </c>
      <c r="I12" s="230"/>
    </row>
    <row r="13" spans="1:9" ht="12.75" customHeight="1" x14ac:dyDescent="0.2">
      <c r="A13" s="231"/>
      <c r="B13" s="231"/>
      <c r="C13" s="231"/>
      <c r="D13" s="231"/>
      <c r="E13" s="231"/>
      <c r="F13" s="231"/>
      <c r="G13" s="231"/>
      <c r="H13" s="231" t="e">
        <f>SUM(#REF!)</f>
        <v>#REF!</v>
      </c>
      <c r="I13" s="231" t="e">
        <f>SUM(#REF!)</f>
        <v>#REF!</v>
      </c>
    </row>
    <row r="14" spans="1:9" ht="12.75" customHeight="1" x14ac:dyDescent="0.2">
      <c r="A14" s="232" t="s">
        <v>13</v>
      </c>
      <c r="B14" s="232"/>
      <c r="C14" s="232"/>
      <c r="D14" s="232"/>
      <c r="E14" s="232"/>
      <c r="F14" s="232"/>
      <c r="G14" s="232"/>
      <c r="H14" s="232" t="e">
        <f>SUM(#REF!)</f>
        <v>#REF!</v>
      </c>
      <c r="I14" s="232" t="e">
        <f>SUM(#REF!)</f>
        <v>#REF!</v>
      </c>
    </row>
    <row r="15" spans="1:9" ht="12.75" x14ac:dyDescent="0.2">
      <c r="A15" s="231"/>
      <c r="B15" s="231"/>
      <c r="C15" s="231"/>
      <c r="D15" s="231"/>
      <c r="E15" s="231"/>
      <c r="F15" s="231"/>
      <c r="G15" s="231"/>
      <c r="H15" s="231" t="e">
        <f>SUM(#REF!)</f>
        <v>#REF!</v>
      </c>
      <c r="I15" s="231" t="e">
        <f>SUM(#REF!)</f>
        <v>#REF!</v>
      </c>
    </row>
    <row r="16" spans="1:9" ht="12" customHeight="1" x14ac:dyDescent="0.2">
      <c r="A16" s="206" t="s">
        <v>14</v>
      </c>
      <c r="B16" s="206"/>
      <c r="C16" s="206"/>
      <c r="D16" s="206"/>
      <c r="E16" s="206"/>
      <c r="F16" s="206"/>
      <c r="G16" s="206"/>
      <c r="H16" s="206"/>
      <c r="I16" s="206"/>
    </row>
    <row r="17" spans="1:14" ht="12.75" x14ac:dyDescent="0.2">
      <c r="A17" s="2">
        <v>1</v>
      </c>
      <c r="B17" s="240" t="s">
        <v>15</v>
      </c>
      <c r="C17" s="240"/>
      <c r="D17" s="240"/>
      <c r="E17" s="240"/>
      <c r="F17" s="240"/>
      <c r="G17" s="240"/>
      <c r="H17" s="239" t="s">
        <v>120</v>
      </c>
      <c r="I17" s="239"/>
    </row>
    <row r="18" spans="1:14" ht="12.75" customHeight="1" x14ac:dyDescent="0.2">
      <c r="A18" s="2">
        <v>2</v>
      </c>
      <c r="B18" s="240" t="s">
        <v>16</v>
      </c>
      <c r="C18" s="240"/>
      <c r="D18" s="240"/>
      <c r="E18" s="240"/>
      <c r="F18" s="240"/>
      <c r="G18" s="240"/>
      <c r="H18" s="239">
        <v>1024.96</v>
      </c>
      <c r="I18" s="239"/>
    </row>
    <row r="19" spans="1:14" ht="12.75" customHeight="1" x14ac:dyDescent="0.2">
      <c r="A19" s="2">
        <v>3</v>
      </c>
      <c r="B19" s="240" t="s">
        <v>17</v>
      </c>
      <c r="C19" s="240"/>
      <c r="D19" s="240"/>
      <c r="E19" s="240"/>
      <c r="F19" s="240"/>
      <c r="G19" s="240"/>
      <c r="H19" s="241" t="s">
        <v>142</v>
      </c>
      <c r="I19" s="241"/>
    </row>
    <row r="20" spans="1:14" ht="12.75" customHeight="1" x14ac:dyDescent="0.2">
      <c r="A20" s="2">
        <v>4</v>
      </c>
      <c r="B20" s="240" t="s">
        <v>18</v>
      </c>
      <c r="C20" s="240"/>
      <c r="D20" s="240"/>
      <c r="E20" s="240"/>
      <c r="F20" s="240"/>
      <c r="G20" s="240"/>
      <c r="H20" s="247"/>
      <c r="I20" s="247"/>
    </row>
    <row r="21" spans="1:14" ht="12.75" customHeight="1" x14ac:dyDescent="0.2">
      <c r="A21" s="248"/>
      <c r="B21" s="248"/>
      <c r="C21" s="248"/>
      <c r="D21" s="248"/>
      <c r="E21" s="248"/>
      <c r="F21" s="248"/>
      <c r="G21" s="248"/>
      <c r="H21" s="248"/>
      <c r="I21" s="248"/>
      <c r="M21" s="3"/>
      <c r="N21" s="4"/>
    </row>
    <row r="22" spans="1:14" ht="12.75" customHeight="1" x14ac:dyDescent="0.2">
      <c r="A22" s="245" t="s">
        <v>19</v>
      </c>
      <c r="B22" s="245"/>
      <c r="C22" s="245"/>
      <c r="D22" s="245"/>
      <c r="E22" s="245"/>
      <c r="F22" s="245"/>
      <c r="G22" s="245"/>
      <c r="H22" s="245"/>
      <c r="I22" s="245"/>
      <c r="M22" s="3"/>
      <c r="N22" s="4"/>
    </row>
    <row r="23" spans="1:14" ht="12.75" x14ac:dyDescent="0.25">
      <c r="A23" s="246"/>
      <c r="B23" s="246"/>
      <c r="C23" s="246"/>
      <c r="D23" s="246"/>
      <c r="E23" s="246"/>
      <c r="F23" s="246"/>
      <c r="G23" s="246"/>
      <c r="H23" s="246"/>
      <c r="I23" s="246"/>
      <c r="J23" s="4"/>
    </row>
    <row r="24" spans="1:14" ht="12" customHeight="1" x14ac:dyDescent="0.2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14" ht="12.75" x14ac:dyDescent="0.2">
      <c r="A25" s="5">
        <v>1</v>
      </c>
      <c r="B25" s="243" t="s">
        <v>21</v>
      </c>
      <c r="C25" s="243"/>
      <c r="D25" s="243"/>
      <c r="E25" s="243"/>
      <c r="F25" s="243"/>
      <c r="G25" s="243"/>
      <c r="H25" s="6" t="s">
        <v>22</v>
      </c>
      <c r="I25" s="75" t="s">
        <v>23</v>
      </c>
    </row>
    <row r="26" spans="1:14" ht="19.5" customHeight="1" x14ac:dyDescent="0.2">
      <c r="A26" s="2" t="s">
        <v>1</v>
      </c>
      <c r="B26" s="244" t="s">
        <v>130</v>
      </c>
      <c r="C26" s="244"/>
      <c r="D26" s="244"/>
      <c r="E26" s="244"/>
      <c r="F26" s="244"/>
      <c r="G26" s="244"/>
      <c r="H26" s="244"/>
      <c r="I26" s="7">
        <v>1024.96</v>
      </c>
    </row>
    <row r="27" spans="1:14" ht="25.5" customHeight="1" x14ac:dyDescent="0.2">
      <c r="A27" s="2" t="s">
        <v>3</v>
      </c>
      <c r="B27" s="272" t="s">
        <v>132</v>
      </c>
      <c r="C27" s="273"/>
      <c r="D27" s="273"/>
      <c r="E27" s="273"/>
      <c r="F27" s="273"/>
      <c r="G27" s="273"/>
      <c r="H27" s="125"/>
      <c r="I27" s="69">
        <f>8*9.32</f>
        <v>74.56</v>
      </c>
    </row>
    <row r="28" spans="1:14" ht="25.5" customHeight="1" x14ac:dyDescent="0.2">
      <c r="A28" s="2" t="s">
        <v>5</v>
      </c>
      <c r="B28" s="216" t="s">
        <v>183</v>
      </c>
      <c r="C28" s="216"/>
      <c r="D28" s="216"/>
      <c r="E28" s="216"/>
      <c r="F28" s="216"/>
      <c r="G28" s="216"/>
      <c r="H28" s="117"/>
      <c r="I28" s="7">
        <f>6.99*15</f>
        <v>104.85000000000001</v>
      </c>
    </row>
    <row r="29" spans="1:14" ht="24.75" customHeight="1" x14ac:dyDescent="0.2">
      <c r="A29" s="2" t="s">
        <v>7</v>
      </c>
      <c r="B29" s="217" t="s">
        <v>182</v>
      </c>
      <c r="C29" s="217"/>
      <c r="D29" s="217"/>
      <c r="E29" s="217"/>
      <c r="F29" s="217"/>
      <c r="G29" s="217"/>
      <c r="H29" s="58"/>
      <c r="I29" s="7">
        <f>(I27+I28)*20%</f>
        <v>35.882000000000005</v>
      </c>
    </row>
    <row r="30" spans="1:14" ht="28.5" customHeight="1" x14ac:dyDescent="0.2">
      <c r="A30" s="2" t="s">
        <v>31</v>
      </c>
      <c r="B30" s="129" t="s">
        <v>118</v>
      </c>
      <c r="C30" s="130"/>
      <c r="D30" s="130"/>
      <c r="E30" s="130"/>
      <c r="F30" s="130"/>
      <c r="G30" s="130"/>
      <c r="H30" s="58"/>
      <c r="I30" s="7"/>
    </row>
    <row r="31" spans="1:14" ht="12.75" customHeight="1" x14ac:dyDescent="0.2">
      <c r="A31" s="2"/>
      <c r="B31" s="226" t="s">
        <v>121</v>
      </c>
      <c r="C31" s="227"/>
      <c r="D31" s="227"/>
      <c r="E31" s="227"/>
      <c r="F31" s="227"/>
      <c r="G31" s="227"/>
      <c r="H31" s="70"/>
      <c r="I31" s="7">
        <f>SUM(I26:I30)</f>
        <v>1240.252</v>
      </c>
    </row>
    <row r="32" spans="1:14" ht="12.75" customHeight="1" x14ac:dyDescent="0.2">
      <c r="A32" s="2" t="s">
        <v>33</v>
      </c>
      <c r="B32" s="129" t="s">
        <v>133</v>
      </c>
      <c r="C32" s="130"/>
      <c r="D32" s="130"/>
      <c r="E32" s="130"/>
      <c r="F32" s="130"/>
      <c r="G32" s="130"/>
      <c r="H32" s="71">
        <v>0.3</v>
      </c>
      <c r="I32" s="69">
        <f>I31*H32</f>
        <v>372.07559999999995</v>
      </c>
    </row>
    <row r="33" spans="1:11" ht="12.75" x14ac:dyDescent="0.2">
      <c r="A33" s="2"/>
      <c r="B33" s="129"/>
      <c r="C33" s="130"/>
      <c r="D33" s="130"/>
      <c r="E33" s="130"/>
      <c r="F33" s="130"/>
      <c r="G33" s="130"/>
      <c r="H33" s="212"/>
      <c r="I33" s="7"/>
      <c r="J33" s="60"/>
      <c r="K33" s="9"/>
    </row>
    <row r="34" spans="1:11" ht="12.75" customHeight="1" x14ac:dyDescent="0.2">
      <c r="A34" s="268" t="s">
        <v>25</v>
      </c>
      <c r="B34" s="268"/>
      <c r="C34" s="268"/>
      <c r="D34" s="268"/>
      <c r="E34" s="268"/>
      <c r="F34" s="268"/>
      <c r="G34" s="268"/>
      <c r="H34" s="268"/>
      <c r="I34" s="7">
        <f>SUM(I31:I32)</f>
        <v>1612.3275999999998</v>
      </c>
      <c r="J34" s="8"/>
      <c r="K34" s="9"/>
    </row>
    <row r="35" spans="1:11" ht="12.75" x14ac:dyDescent="0.2">
      <c r="A35" s="261" t="s">
        <v>26</v>
      </c>
      <c r="B35" s="261"/>
      <c r="C35" s="261"/>
      <c r="D35" s="261"/>
      <c r="E35" s="261"/>
      <c r="F35" s="261"/>
      <c r="G35" s="261"/>
      <c r="H35" s="261"/>
      <c r="I35" s="261"/>
      <c r="J35" s="8"/>
      <c r="K35" s="9"/>
    </row>
    <row r="36" spans="1:11" ht="12.75" customHeight="1" x14ac:dyDescent="0.2">
      <c r="A36" s="67">
        <v>2</v>
      </c>
      <c r="B36" s="206" t="s">
        <v>188</v>
      </c>
      <c r="C36" s="206"/>
      <c r="D36" s="206"/>
      <c r="E36" s="206"/>
      <c r="F36" s="206"/>
      <c r="G36" s="206"/>
      <c r="H36" s="206"/>
      <c r="I36" s="63" t="s">
        <v>27</v>
      </c>
      <c r="J36" s="8"/>
      <c r="K36" s="9"/>
    </row>
    <row r="37" spans="1:11" ht="12.75" customHeight="1" x14ac:dyDescent="0.2">
      <c r="A37" s="64" t="s">
        <v>1</v>
      </c>
      <c r="B37" s="249" t="s">
        <v>137</v>
      </c>
      <c r="C37" s="250"/>
      <c r="D37" s="250"/>
      <c r="E37" s="250"/>
      <c r="F37" s="250"/>
      <c r="G37" s="251"/>
      <c r="H37" s="66"/>
      <c r="I37" s="22">
        <f>270-2.7</f>
        <v>267.3</v>
      </c>
    </row>
    <row r="38" spans="1:11" ht="12.75" x14ac:dyDescent="0.2">
      <c r="A38" s="64" t="s">
        <v>3</v>
      </c>
      <c r="B38" s="249" t="s">
        <v>138</v>
      </c>
      <c r="C38" s="250"/>
      <c r="D38" s="250"/>
      <c r="E38" s="250"/>
      <c r="F38" s="250"/>
      <c r="G38" s="251"/>
      <c r="H38" s="66"/>
      <c r="I38" s="22">
        <f>1.5*15</f>
        <v>22.5</v>
      </c>
    </row>
    <row r="39" spans="1:11" ht="12.75" x14ac:dyDescent="0.2">
      <c r="A39" s="64" t="s">
        <v>5</v>
      </c>
      <c r="B39" s="129" t="s">
        <v>29</v>
      </c>
      <c r="C39" s="129"/>
      <c r="D39" s="129"/>
      <c r="E39" s="129"/>
      <c r="F39" s="129"/>
      <c r="G39" s="129"/>
      <c r="H39" s="129"/>
      <c r="I39" s="22"/>
    </row>
    <row r="40" spans="1:11" ht="12.75" x14ac:dyDescent="0.2">
      <c r="A40" s="64" t="s">
        <v>7</v>
      </c>
      <c r="B40" s="236" t="s">
        <v>30</v>
      </c>
      <c r="C40" s="236"/>
      <c r="D40" s="236"/>
      <c r="E40" s="236"/>
      <c r="F40" s="236"/>
      <c r="G40" s="236"/>
      <c r="H40" s="236"/>
      <c r="I40" s="22"/>
    </row>
    <row r="41" spans="1:11" ht="12.75" x14ac:dyDescent="0.2">
      <c r="A41" s="64" t="s">
        <v>31</v>
      </c>
      <c r="B41" s="236" t="s">
        <v>32</v>
      </c>
      <c r="C41" s="236"/>
      <c r="D41" s="236"/>
      <c r="E41" s="236"/>
      <c r="F41" s="236"/>
      <c r="G41" s="236"/>
      <c r="H41" s="236"/>
      <c r="I41" s="76"/>
    </row>
    <row r="42" spans="1:11" ht="12.75" x14ac:dyDescent="0.2">
      <c r="A42" s="64" t="s">
        <v>33</v>
      </c>
      <c r="B42" s="236" t="s">
        <v>140</v>
      </c>
      <c r="C42" s="236"/>
      <c r="D42" s="236"/>
      <c r="E42" s="236"/>
      <c r="F42" s="236"/>
      <c r="G42" s="236"/>
      <c r="H42" s="236"/>
      <c r="I42" s="22">
        <f>(163.99-10.2496)/12</f>
        <v>12.811700000000002</v>
      </c>
    </row>
    <row r="43" spans="1:11" ht="18.75" customHeight="1" x14ac:dyDescent="0.2">
      <c r="A43" s="64" t="s">
        <v>49</v>
      </c>
      <c r="B43" s="236" t="s">
        <v>139</v>
      </c>
      <c r="C43" s="236"/>
      <c r="D43" s="236"/>
      <c r="E43" s="236"/>
      <c r="F43" s="236"/>
      <c r="G43" s="236"/>
      <c r="H43" s="236"/>
      <c r="I43" s="22">
        <v>11.73</v>
      </c>
    </row>
    <row r="44" spans="1:11" ht="12.75" x14ac:dyDescent="0.2">
      <c r="A44" s="15"/>
      <c r="B44" s="146" t="s">
        <v>35</v>
      </c>
      <c r="C44" s="146"/>
      <c r="D44" s="146"/>
      <c r="E44" s="146"/>
      <c r="F44" s="146"/>
      <c r="G44" s="146"/>
      <c r="H44" s="146"/>
      <c r="I44" s="22">
        <f>SUM(I37:I43)</f>
        <v>314.34170000000006</v>
      </c>
    </row>
    <row r="45" spans="1:11" ht="12.75" customHeight="1" x14ac:dyDescent="0.2">
      <c r="A45" s="231"/>
      <c r="B45" s="231"/>
      <c r="C45" s="231"/>
      <c r="D45" s="231"/>
      <c r="E45" s="231"/>
      <c r="F45" s="231"/>
      <c r="G45" s="231"/>
      <c r="H45" s="231"/>
      <c r="I45" s="231"/>
    </row>
    <row r="46" spans="1:11" s="16" customFormat="1" ht="12.75" customHeight="1" x14ac:dyDescent="0.2">
      <c r="A46" s="252" t="s">
        <v>36</v>
      </c>
      <c r="B46" s="253"/>
      <c r="C46" s="253"/>
      <c r="D46" s="253"/>
      <c r="E46" s="253"/>
      <c r="F46" s="253"/>
      <c r="G46" s="253"/>
      <c r="H46" s="253"/>
      <c r="I46" s="254"/>
    </row>
    <row r="47" spans="1:11" ht="12.75" customHeight="1" x14ac:dyDescent="0.2">
      <c r="A47" s="265"/>
      <c r="B47" s="265"/>
      <c r="C47" s="265"/>
      <c r="D47" s="265"/>
      <c r="E47" s="265"/>
      <c r="F47" s="265"/>
      <c r="G47" s="265"/>
      <c r="H47" s="265"/>
      <c r="I47" s="265"/>
    </row>
    <row r="48" spans="1:11" ht="12.75" x14ac:dyDescent="0.2">
      <c r="A48" s="234" t="s">
        <v>37</v>
      </c>
      <c r="B48" s="234"/>
      <c r="C48" s="234"/>
      <c r="D48" s="234"/>
      <c r="E48" s="234"/>
      <c r="F48" s="234"/>
      <c r="G48" s="234"/>
      <c r="H48" s="234"/>
      <c r="I48" s="234"/>
    </row>
    <row r="49" spans="1:9" ht="12.75" x14ac:dyDescent="0.2">
      <c r="A49" s="67">
        <v>3</v>
      </c>
      <c r="B49" s="206" t="s">
        <v>187</v>
      </c>
      <c r="C49" s="206"/>
      <c r="D49" s="206"/>
      <c r="E49" s="206"/>
      <c r="F49" s="206"/>
      <c r="G49" s="206"/>
      <c r="H49" s="206"/>
      <c r="I49" s="64" t="s">
        <v>27</v>
      </c>
    </row>
    <row r="50" spans="1:9" ht="12.75" x14ac:dyDescent="0.2">
      <c r="A50" s="64" t="s">
        <v>1</v>
      </c>
      <c r="B50" s="170" t="s">
        <v>161</v>
      </c>
      <c r="C50" s="170"/>
      <c r="D50" s="170"/>
      <c r="E50" s="170"/>
      <c r="F50" s="170"/>
      <c r="G50" s="170"/>
      <c r="H50" s="170"/>
      <c r="I50" s="81">
        <v>0</v>
      </c>
    </row>
    <row r="51" spans="1:9" ht="12.75" x14ac:dyDescent="0.2">
      <c r="A51" s="64" t="s">
        <v>3</v>
      </c>
      <c r="B51" s="255" t="s">
        <v>123</v>
      </c>
      <c r="C51" s="256"/>
      <c r="D51" s="256"/>
      <c r="E51" s="256"/>
      <c r="F51" s="256"/>
      <c r="G51" s="256"/>
      <c r="H51" s="257"/>
      <c r="I51" s="82">
        <v>0</v>
      </c>
    </row>
    <row r="52" spans="1:9" ht="12.75" x14ac:dyDescent="0.2">
      <c r="A52" s="64" t="s">
        <v>5</v>
      </c>
      <c r="B52" s="157" t="s">
        <v>122</v>
      </c>
      <c r="C52" s="157"/>
      <c r="D52" s="157"/>
      <c r="E52" s="157"/>
      <c r="F52" s="157"/>
      <c r="G52" s="157"/>
      <c r="H52" s="157"/>
      <c r="I52" s="82">
        <v>0</v>
      </c>
    </row>
    <row r="53" spans="1:9" ht="12.75" x14ac:dyDescent="0.2">
      <c r="A53" s="64" t="s">
        <v>7</v>
      </c>
      <c r="B53" s="157" t="s">
        <v>129</v>
      </c>
      <c r="C53" s="157"/>
      <c r="D53" s="157"/>
      <c r="E53" s="157"/>
      <c r="F53" s="157"/>
      <c r="G53" s="157"/>
      <c r="H53" s="157"/>
      <c r="I53" s="82">
        <v>0</v>
      </c>
    </row>
    <row r="54" spans="1:9" ht="12.75" x14ac:dyDescent="0.2">
      <c r="A54" s="165" t="s">
        <v>38</v>
      </c>
      <c r="B54" s="165"/>
      <c r="C54" s="165"/>
      <c r="D54" s="165"/>
      <c r="E54" s="165"/>
      <c r="F54" s="165"/>
      <c r="G54" s="165"/>
      <c r="H54" s="165"/>
      <c r="I54" s="82">
        <f>ROUND(SUM(I50:I53),2)</f>
        <v>0</v>
      </c>
    </row>
    <row r="55" spans="1:9" ht="12.75" customHeight="1" x14ac:dyDescent="0.2">
      <c r="A55" s="231"/>
      <c r="B55" s="231"/>
      <c r="C55" s="231"/>
      <c r="D55" s="231"/>
      <c r="E55" s="231"/>
      <c r="F55" s="231"/>
      <c r="G55" s="231"/>
      <c r="H55" s="231"/>
      <c r="I55" s="231"/>
    </row>
    <row r="56" spans="1:9" ht="12.75" customHeight="1" x14ac:dyDescent="0.2">
      <c r="A56" s="177" t="s">
        <v>39</v>
      </c>
      <c r="B56" s="177"/>
      <c r="C56" s="177"/>
      <c r="D56" s="177"/>
      <c r="E56" s="177"/>
      <c r="F56" s="177"/>
      <c r="G56" s="177"/>
      <c r="H56" s="177"/>
      <c r="I56" s="177"/>
    </row>
    <row r="57" spans="1:9" ht="12.75" x14ac:dyDescent="0.2">
      <c r="A57" s="17"/>
      <c r="B57" s="18"/>
      <c r="C57" s="18"/>
      <c r="D57" s="18"/>
      <c r="E57" s="18"/>
      <c r="F57" s="18"/>
      <c r="G57" s="18"/>
      <c r="H57" s="18"/>
      <c r="I57" s="77"/>
    </row>
    <row r="58" spans="1:9" ht="12.75" customHeight="1" x14ac:dyDescent="0.2">
      <c r="A58" s="183" t="s">
        <v>40</v>
      </c>
      <c r="B58" s="184"/>
      <c r="C58" s="184"/>
      <c r="D58" s="184"/>
      <c r="E58" s="184"/>
      <c r="F58" s="184"/>
      <c r="G58" s="184"/>
      <c r="H58" s="184"/>
      <c r="I58" s="185"/>
    </row>
    <row r="59" spans="1:9" ht="12.75" customHeight="1" x14ac:dyDescent="0.2">
      <c r="A59" s="19" t="s">
        <v>41</v>
      </c>
      <c r="B59" s="206" t="s">
        <v>42</v>
      </c>
      <c r="C59" s="206"/>
      <c r="D59" s="206"/>
      <c r="E59" s="206"/>
      <c r="F59" s="206"/>
      <c r="G59" s="206"/>
      <c r="H59" s="61" t="s">
        <v>22</v>
      </c>
      <c r="I59" s="63" t="s">
        <v>27</v>
      </c>
    </row>
    <row r="60" spans="1:9" ht="12.75" x14ac:dyDescent="0.2">
      <c r="A60" s="20" t="s">
        <v>1</v>
      </c>
      <c r="B60" s="189" t="s">
        <v>43</v>
      </c>
      <c r="C60" s="189"/>
      <c r="D60" s="189"/>
      <c r="E60" s="189"/>
      <c r="F60" s="189"/>
      <c r="G60" s="189"/>
      <c r="H60" s="21">
        <v>0.2</v>
      </c>
      <c r="I60" s="22">
        <f t="shared" ref="I60:I67" si="0">ROUND($I$34*H60,2)</f>
        <v>322.47000000000003</v>
      </c>
    </row>
    <row r="61" spans="1:9" ht="12.75" customHeight="1" x14ac:dyDescent="0.2">
      <c r="A61" s="20" t="s">
        <v>3</v>
      </c>
      <c r="B61" s="189" t="s">
        <v>44</v>
      </c>
      <c r="C61" s="189"/>
      <c r="D61" s="189"/>
      <c r="E61" s="189"/>
      <c r="F61" s="189"/>
      <c r="G61" s="189"/>
      <c r="H61" s="21">
        <v>1.4999999999999999E-2</v>
      </c>
      <c r="I61" s="22">
        <f t="shared" si="0"/>
        <v>24.18</v>
      </c>
    </row>
    <row r="62" spans="1:9" ht="12.75" x14ac:dyDescent="0.2">
      <c r="A62" s="20" t="s">
        <v>5</v>
      </c>
      <c r="B62" s="189" t="s">
        <v>45</v>
      </c>
      <c r="C62" s="189"/>
      <c r="D62" s="189"/>
      <c r="E62" s="189"/>
      <c r="F62" s="189"/>
      <c r="G62" s="189"/>
      <c r="H62" s="21">
        <v>0.01</v>
      </c>
      <c r="I62" s="22">
        <f t="shared" si="0"/>
        <v>16.12</v>
      </c>
    </row>
    <row r="63" spans="1:9" ht="12.75" customHeight="1" x14ac:dyDescent="0.2">
      <c r="A63" s="20" t="s">
        <v>7</v>
      </c>
      <c r="B63" s="189" t="s">
        <v>46</v>
      </c>
      <c r="C63" s="189"/>
      <c r="D63" s="189"/>
      <c r="E63" s="189"/>
      <c r="F63" s="189"/>
      <c r="G63" s="189"/>
      <c r="H63" s="21">
        <v>2E-3</v>
      </c>
      <c r="I63" s="22">
        <f t="shared" si="0"/>
        <v>3.22</v>
      </c>
    </row>
    <row r="64" spans="1:9" ht="12.75" x14ac:dyDescent="0.2">
      <c r="A64" s="20" t="s">
        <v>31</v>
      </c>
      <c r="B64" s="170" t="s">
        <v>47</v>
      </c>
      <c r="C64" s="170"/>
      <c r="D64" s="170"/>
      <c r="E64" s="170"/>
      <c r="F64" s="170"/>
      <c r="G64" s="170"/>
      <c r="H64" s="21">
        <v>2.5000000000000001E-2</v>
      </c>
      <c r="I64" s="22">
        <f t="shared" si="0"/>
        <v>40.31</v>
      </c>
    </row>
    <row r="65" spans="1:9" ht="12.75" x14ac:dyDescent="0.2">
      <c r="A65" s="20" t="s">
        <v>33</v>
      </c>
      <c r="B65" s="170" t="s">
        <v>48</v>
      </c>
      <c r="C65" s="170"/>
      <c r="D65" s="170"/>
      <c r="E65" s="170"/>
      <c r="F65" s="170"/>
      <c r="G65" s="170"/>
      <c r="H65" s="21">
        <v>0.08</v>
      </c>
      <c r="I65" s="22">
        <f t="shared" si="0"/>
        <v>128.99</v>
      </c>
    </row>
    <row r="66" spans="1:9" ht="12.75" x14ac:dyDescent="0.2">
      <c r="A66" s="20" t="s">
        <v>49</v>
      </c>
      <c r="B66" s="199" t="s">
        <v>141</v>
      </c>
      <c r="C66" s="130"/>
      <c r="D66" s="130"/>
      <c r="E66" s="130"/>
      <c r="F66" s="130"/>
      <c r="G66" s="131"/>
      <c r="H66" s="104">
        <v>0.03</v>
      </c>
      <c r="I66" s="22">
        <f t="shared" si="0"/>
        <v>48.37</v>
      </c>
    </row>
    <row r="67" spans="1:9" ht="42.75" customHeight="1" x14ac:dyDescent="0.2">
      <c r="A67" s="20" t="s">
        <v>24</v>
      </c>
      <c r="B67" s="170" t="s">
        <v>50</v>
      </c>
      <c r="C67" s="170"/>
      <c r="D67" s="170"/>
      <c r="E67" s="170"/>
      <c r="F67" s="170"/>
      <c r="G67" s="170"/>
      <c r="H67" s="21">
        <v>6.0000000000000001E-3</v>
      </c>
      <c r="I67" s="22">
        <f t="shared" si="0"/>
        <v>9.67</v>
      </c>
    </row>
    <row r="68" spans="1:9" ht="12.75" x14ac:dyDescent="0.2">
      <c r="A68" s="165" t="s">
        <v>51</v>
      </c>
      <c r="B68" s="165"/>
      <c r="C68" s="165"/>
      <c r="D68" s="165"/>
      <c r="E68" s="165"/>
      <c r="F68" s="165"/>
      <c r="G68" s="165"/>
      <c r="H68" s="23">
        <f>SUM(H60:H67)</f>
        <v>0.3680000000000001</v>
      </c>
      <c r="I68" s="22">
        <f>SUM(I60:I67)</f>
        <v>593.33000000000004</v>
      </c>
    </row>
    <row r="69" spans="1:9" ht="12.75" customHeight="1" x14ac:dyDescent="0.2">
      <c r="A69" s="24"/>
      <c r="B69" s="25"/>
      <c r="C69" s="25"/>
      <c r="D69" s="25"/>
      <c r="E69" s="25"/>
      <c r="F69" s="25"/>
      <c r="G69" s="25"/>
      <c r="H69" s="26"/>
      <c r="I69" s="78"/>
    </row>
    <row r="70" spans="1:9" ht="12.75" customHeight="1" x14ac:dyDescent="0.2">
      <c r="A70" s="178" t="s">
        <v>52</v>
      </c>
      <c r="B70" s="179"/>
      <c r="C70" s="179"/>
      <c r="D70" s="179"/>
      <c r="E70" s="179"/>
      <c r="F70" s="179"/>
      <c r="G70" s="179"/>
      <c r="H70" s="179"/>
      <c r="I70" s="180"/>
    </row>
    <row r="71" spans="1:9" ht="12.75" customHeight="1" x14ac:dyDescent="0.2">
      <c r="A71" s="231"/>
      <c r="B71" s="231"/>
      <c r="C71" s="231"/>
      <c r="D71" s="231"/>
      <c r="E71" s="231"/>
      <c r="F71" s="231"/>
      <c r="G71" s="231"/>
      <c r="H71" s="231"/>
      <c r="I71" s="231"/>
    </row>
    <row r="72" spans="1:9" ht="12.75" x14ac:dyDescent="0.2">
      <c r="A72" s="234" t="s">
        <v>53</v>
      </c>
      <c r="B72" s="234"/>
      <c r="C72" s="234"/>
      <c r="D72" s="234"/>
      <c r="E72" s="234"/>
      <c r="F72" s="234"/>
      <c r="G72" s="234"/>
      <c r="H72" s="234"/>
      <c r="I72" s="234"/>
    </row>
    <row r="73" spans="1:9" ht="12.75" customHeight="1" x14ac:dyDescent="0.2">
      <c r="A73" s="67" t="s">
        <v>54</v>
      </c>
      <c r="B73" s="206" t="s">
        <v>55</v>
      </c>
      <c r="C73" s="206"/>
      <c r="D73" s="206"/>
      <c r="E73" s="206"/>
      <c r="F73" s="206"/>
      <c r="G73" s="206"/>
      <c r="H73" s="27" t="s">
        <v>22</v>
      </c>
      <c r="I73" s="64" t="s">
        <v>27</v>
      </c>
    </row>
    <row r="74" spans="1:9" ht="12.75" x14ac:dyDescent="0.2">
      <c r="A74" s="64" t="s">
        <v>1</v>
      </c>
      <c r="B74" s="189" t="s">
        <v>56</v>
      </c>
      <c r="C74" s="189"/>
      <c r="D74" s="189"/>
      <c r="E74" s="189"/>
      <c r="F74" s="189"/>
      <c r="G74" s="189"/>
      <c r="H74" s="28">
        <v>8.3330000000000001E-2</v>
      </c>
      <c r="I74" s="22">
        <f>ROUND($I$34*H74,2)</f>
        <v>134.36000000000001</v>
      </c>
    </row>
    <row r="75" spans="1:9" ht="12.75" x14ac:dyDescent="0.2">
      <c r="A75" s="165" t="s">
        <v>57</v>
      </c>
      <c r="B75" s="165"/>
      <c r="C75" s="165"/>
      <c r="D75" s="165"/>
      <c r="E75" s="165"/>
      <c r="F75" s="165"/>
      <c r="G75" s="165"/>
      <c r="H75" s="29">
        <f>H74</f>
        <v>8.3330000000000001E-2</v>
      </c>
      <c r="I75" s="31">
        <f>SUM(I74:I74)</f>
        <v>134.36000000000001</v>
      </c>
    </row>
    <row r="76" spans="1:9" ht="12.75" customHeight="1" x14ac:dyDescent="0.2">
      <c r="A76" s="64" t="s">
        <v>5</v>
      </c>
      <c r="B76" s="189" t="s">
        <v>58</v>
      </c>
      <c r="C76" s="189"/>
      <c r="D76" s="189"/>
      <c r="E76" s="189"/>
      <c r="F76" s="189"/>
      <c r="G76" s="189"/>
      <c r="H76" s="30">
        <f>H68*H75</f>
        <v>3.0665440000000009E-2</v>
      </c>
      <c r="I76" s="31">
        <f>ROUND(H68*I75,2)</f>
        <v>49.44</v>
      </c>
    </row>
    <row r="77" spans="1:9" ht="12.75" x14ac:dyDescent="0.2">
      <c r="A77" s="165" t="s">
        <v>51</v>
      </c>
      <c r="B77" s="165"/>
      <c r="C77" s="165"/>
      <c r="D77" s="165"/>
      <c r="E77" s="165"/>
      <c r="F77" s="165"/>
      <c r="G77" s="165"/>
      <c r="H77" s="32">
        <f>H75+H76</f>
        <v>0.11399544</v>
      </c>
      <c r="I77" s="31">
        <f>SUM(I75:I76)</f>
        <v>183.8</v>
      </c>
    </row>
    <row r="78" spans="1:9" ht="12.75" customHeight="1" x14ac:dyDescent="0.2">
      <c r="A78" s="265"/>
      <c r="B78" s="265"/>
      <c r="C78" s="265"/>
      <c r="D78" s="265"/>
      <c r="E78" s="265"/>
      <c r="F78" s="265"/>
      <c r="G78" s="265"/>
      <c r="H78" s="265"/>
      <c r="I78" s="265"/>
    </row>
    <row r="79" spans="1:9" ht="12.75" customHeight="1" x14ac:dyDescent="0.2">
      <c r="A79" s="234" t="s">
        <v>59</v>
      </c>
      <c r="B79" s="234"/>
      <c r="C79" s="234"/>
      <c r="D79" s="234"/>
      <c r="E79" s="234"/>
      <c r="F79" s="234"/>
      <c r="G79" s="234"/>
      <c r="H79" s="234"/>
      <c r="I79" s="234"/>
    </row>
    <row r="80" spans="1:9" ht="12.75" x14ac:dyDescent="0.2">
      <c r="A80" s="67" t="s">
        <v>60</v>
      </c>
      <c r="B80" s="169" t="s">
        <v>61</v>
      </c>
      <c r="C80" s="169"/>
      <c r="D80" s="169"/>
      <c r="E80" s="169"/>
      <c r="F80" s="169"/>
      <c r="G80" s="169"/>
      <c r="H80" s="169"/>
      <c r="I80" s="64" t="s">
        <v>27</v>
      </c>
    </row>
    <row r="81" spans="1:10" ht="12.75" x14ac:dyDescent="0.2">
      <c r="A81" s="64" t="s">
        <v>1</v>
      </c>
      <c r="B81" s="170" t="s">
        <v>62</v>
      </c>
      <c r="C81" s="170"/>
      <c r="D81" s="170"/>
      <c r="E81" s="170"/>
      <c r="F81" s="170"/>
      <c r="G81" s="170"/>
      <c r="H81" s="33">
        <v>7.3999999999999999E-4</v>
      </c>
      <c r="I81" s="22">
        <f>ROUND($I$34*H81,2)</f>
        <v>1.19</v>
      </c>
    </row>
    <row r="82" spans="1:10" s="34" customFormat="1" ht="12.75" x14ac:dyDescent="0.2">
      <c r="A82" s="64" t="s">
        <v>3</v>
      </c>
      <c r="B82" s="170" t="s">
        <v>63</v>
      </c>
      <c r="C82" s="170"/>
      <c r="D82" s="170"/>
      <c r="E82" s="170"/>
      <c r="F82" s="170"/>
      <c r="G82" s="170"/>
      <c r="H82" s="33">
        <f>H68*H81</f>
        <v>2.7232000000000005E-4</v>
      </c>
      <c r="I82" s="22">
        <f>ROUND(H68*I81,2)</f>
        <v>0.44</v>
      </c>
    </row>
    <row r="83" spans="1:10" s="34" customFormat="1" ht="12.75" x14ac:dyDescent="0.2">
      <c r="A83" s="165" t="s">
        <v>51</v>
      </c>
      <c r="B83" s="165"/>
      <c r="C83" s="165"/>
      <c r="D83" s="165"/>
      <c r="E83" s="165"/>
      <c r="F83" s="165"/>
      <c r="G83" s="165"/>
      <c r="H83" s="29">
        <f>H81+H82</f>
        <v>1.0123200000000001E-3</v>
      </c>
      <c r="I83" s="22">
        <f>SUM(I81:I82)</f>
        <v>1.63</v>
      </c>
    </row>
    <row r="84" spans="1:10" s="34" customFormat="1" ht="12.75" x14ac:dyDescent="0.2">
      <c r="A84" s="264"/>
      <c r="B84" s="264"/>
      <c r="C84" s="264"/>
      <c r="D84" s="264"/>
      <c r="E84" s="264"/>
      <c r="F84" s="264"/>
      <c r="G84" s="264"/>
      <c r="H84" s="264"/>
      <c r="I84" s="264"/>
    </row>
    <row r="85" spans="1:10" s="34" customFormat="1" ht="12.75" x14ac:dyDescent="0.2">
      <c r="A85" s="263" t="s">
        <v>64</v>
      </c>
      <c r="B85" s="263"/>
      <c r="C85" s="263"/>
      <c r="D85" s="263"/>
      <c r="E85" s="263"/>
      <c r="F85" s="263"/>
      <c r="G85" s="263"/>
      <c r="H85" s="263"/>
      <c r="I85" s="263"/>
    </row>
    <row r="86" spans="1:10" s="34" customFormat="1" ht="12.75" x14ac:dyDescent="0.2">
      <c r="A86" s="261" t="s">
        <v>65</v>
      </c>
      <c r="B86" s="261"/>
      <c r="C86" s="261"/>
      <c r="D86" s="261"/>
      <c r="E86" s="261"/>
      <c r="F86" s="261"/>
      <c r="G86" s="261"/>
      <c r="H86" s="261"/>
      <c r="I86" s="261"/>
    </row>
    <row r="87" spans="1:10" s="34" customFormat="1" ht="12.75" customHeight="1" x14ac:dyDescent="0.2">
      <c r="A87" s="67" t="s">
        <v>66</v>
      </c>
      <c r="B87" s="169" t="s">
        <v>67</v>
      </c>
      <c r="C87" s="169"/>
      <c r="D87" s="169"/>
      <c r="E87" s="169"/>
      <c r="F87" s="169"/>
      <c r="G87" s="169"/>
      <c r="H87" s="169"/>
      <c r="I87" s="64" t="s">
        <v>27</v>
      </c>
    </row>
    <row r="88" spans="1:10" ht="27.75" customHeight="1" x14ac:dyDescent="0.2">
      <c r="A88" s="64" t="s">
        <v>1</v>
      </c>
      <c r="B88" s="177" t="s">
        <v>145</v>
      </c>
      <c r="C88" s="177"/>
      <c r="D88" s="177"/>
      <c r="E88" s="177"/>
      <c r="F88" s="177"/>
      <c r="G88" s="177"/>
      <c r="H88" s="35">
        <v>4.1700000000000001E-3</v>
      </c>
      <c r="I88" s="22">
        <f>ROUND($I$34*H88,2)</f>
        <v>6.72</v>
      </c>
      <c r="J88" s="1" t="s">
        <v>147</v>
      </c>
    </row>
    <row r="89" spans="1:10" ht="12.75" x14ac:dyDescent="0.2">
      <c r="A89" s="64" t="s">
        <v>3</v>
      </c>
      <c r="B89" s="177" t="s">
        <v>144</v>
      </c>
      <c r="C89" s="177"/>
      <c r="D89" s="177"/>
      <c r="E89" s="177"/>
      <c r="F89" s="177"/>
      <c r="G89" s="177"/>
      <c r="H89" s="35">
        <f>H65*H88</f>
        <v>3.3360000000000003E-4</v>
      </c>
      <c r="I89" s="22">
        <f>ROUND($H$65*I88,2)</f>
        <v>0.54</v>
      </c>
    </row>
    <row r="90" spans="1:10" ht="22.5" customHeight="1" x14ac:dyDescent="0.25">
      <c r="A90" s="64" t="s">
        <v>5</v>
      </c>
      <c r="B90" s="189" t="s">
        <v>68</v>
      </c>
      <c r="C90" s="189"/>
      <c r="D90" s="189"/>
      <c r="E90" s="189"/>
      <c r="F90" s="189"/>
      <c r="G90" s="189"/>
      <c r="H90" s="36">
        <v>2E-3</v>
      </c>
      <c r="I90" s="22">
        <f>ROUND($I$34*H90,2)</f>
        <v>3.22</v>
      </c>
    </row>
    <row r="91" spans="1:10" ht="12.75" x14ac:dyDescent="0.2">
      <c r="A91" s="64" t="s">
        <v>7</v>
      </c>
      <c r="B91" s="134" t="s">
        <v>143</v>
      </c>
      <c r="C91" s="135"/>
      <c r="D91" s="135"/>
      <c r="E91" s="135"/>
      <c r="F91" s="135"/>
      <c r="G91" s="136"/>
      <c r="H91" s="105">
        <v>1.9400000000000001E-2</v>
      </c>
      <c r="I91" s="22">
        <f>ROUND($I$34*H91,2)</f>
        <v>31.28</v>
      </c>
    </row>
    <row r="92" spans="1:10" ht="12.75" x14ac:dyDescent="0.2">
      <c r="A92" s="64" t="s">
        <v>31</v>
      </c>
      <c r="B92" s="177" t="s">
        <v>69</v>
      </c>
      <c r="C92" s="177"/>
      <c r="D92" s="177"/>
      <c r="E92" s="177"/>
      <c r="F92" s="177"/>
      <c r="G92" s="177"/>
      <c r="H92" s="105">
        <f>H68*H91</f>
        <v>7.1392000000000027E-3</v>
      </c>
      <c r="I92" s="22">
        <f>ROUND($H$68*I91,2)</f>
        <v>11.51</v>
      </c>
    </row>
    <row r="93" spans="1:10" ht="33" customHeight="1" x14ac:dyDescent="0.2">
      <c r="A93" s="64" t="s">
        <v>33</v>
      </c>
      <c r="B93" s="134" t="s">
        <v>70</v>
      </c>
      <c r="C93" s="135"/>
      <c r="D93" s="135"/>
      <c r="E93" s="135"/>
      <c r="F93" s="135"/>
      <c r="G93" s="136"/>
      <c r="H93" s="37">
        <v>0.04</v>
      </c>
      <c r="I93" s="22">
        <f>ROUND($I$34*H93,2)</f>
        <v>64.489999999999995</v>
      </c>
    </row>
    <row r="94" spans="1:10" ht="12.75" customHeight="1" x14ac:dyDescent="0.2">
      <c r="A94" s="165" t="s">
        <v>51</v>
      </c>
      <c r="B94" s="165"/>
      <c r="C94" s="165"/>
      <c r="D94" s="165"/>
      <c r="E94" s="165"/>
      <c r="F94" s="165"/>
      <c r="G94" s="165"/>
      <c r="H94" s="38">
        <f>SUM(H88:H93)</f>
        <v>7.3042800000000005E-2</v>
      </c>
      <c r="I94" s="22">
        <f>SUM(I88:I93)</f>
        <v>117.75999999999999</v>
      </c>
    </row>
    <row r="95" spans="1:10" ht="12.75" x14ac:dyDescent="0.2">
      <c r="A95" s="263"/>
      <c r="B95" s="263"/>
      <c r="C95" s="263"/>
      <c r="D95" s="263"/>
      <c r="E95" s="263"/>
      <c r="F95" s="263"/>
      <c r="G95" s="263"/>
      <c r="H95" s="263"/>
      <c r="I95" s="263"/>
    </row>
    <row r="96" spans="1:10" ht="12.75" customHeight="1" x14ac:dyDescent="0.2">
      <c r="A96" s="181" t="s">
        <v>127</v>
      </c>
      <c r="B96" s="182"/>
      <c r="C96" s="182"/>
      <c r="D96" s="182"/>
      <c r="E96" s="182"/>
      <c r="F96" s="182"/>
      <c r="G96" s="182"/>
      <c r="H96" s="182"/>
      <c r="I96" s="182"/>
    </row>
    <row r="97" spans="1:9" ht="12.75" x14ac:dyDescent="0.2">
      <c r="A97" s="234" t="s">
        <v>71</v>
      </c>
      <c r="B97" s="234"/>
      <c r="C97" s="234"/>
      <c r="D97" s="234"/>
      <c r="E97" s="234"/>
      <c r="F97" s="234"/>
      <c r="G97" s="234"/>
      <c r="H97" s="234"/>
      <c r="I97" s="234"/>
    </row>
    <row r="98" spans="1:9" ht="12.75" x14ac:dyDescent="0.25">
      <c r="A98" s="39" t="s">
        <v>72</v>
      </c>
      <c r="B98" s="169" t="s">
        <v>73</v>
      </c>
      <c r="C98" s="169"/>
      <c r="D98" s="169"/>
      <c r="E98" s="169"/>
      <c r="F98" s="169"/>
      <c r="G98" s="169"/>
      <c r="H98" s="169"/>
      <c r="I98" s="40" t="s">
        <v>27</v>
      </c>
    </row>
    <row r="99" spans="1:9" ht="12.75" x14ac:dyDescent="0.25">
      <c r="A99" s="40" t="s">
        <v>1</v>
      </c>
      <c r="B99" s="189" t="s">
        <v>74</v>
      </c>
      <c r="C99" s="189"/>
      <c r="D99" s="189"/>
      <c r="E99" s="189"/>
      <c r="F99" s="189"/>
      <c r="G99" s="189"/>
      <c r="H99" s="28">
        <v>0.121</v>
      </c>
      <c r="I99" s="22">
        <f t="shared" ref="I99:I104" si="1">ROUND($I$34*H99,2)</f>
        <v>195.09</v>
      </c>
    </row>
    <row r="100" spans="1:9" ht="12.75" x14ac:dyDescent="0.25">
      <c r="A100" s="40" t="s">
        <v>3</v>
      </c>
      <c r="B100" s="177" t="s">
        <v>148</v>
      </c>
      <c r="C100" s="177"/>
      <c r="D100" s="177"/>
      <c r="E100" s="177"/>
      <c r="F100" s="177"/>
      <c r="G100" s="177"/>
      <c r="H100" s="35">
        <v>1.389E-2</v>
      </c>
      <c r="I100" s="22">
        <f t="shared" si="1"/>
        <v>22.4</v>
      </c>
    </row>
    <row r="101" spans="1:9" ht="12.75" x14ac:dyDescent="0.25">
      <c r="A101" s="40" t="s">
        <v>5</v>
      </c>
      <c r="B101" s="177" t="s">
        <v>149</v>
      </c>
      <c r="C101" s="177"/>
      <c r="D101" s="177"/>
      <c r="E101" s="177"/>
      <c r="F101" s="177"/>
      <c r="G101" s="177"/>
      <c r="H101" s="35">
        <v>2.7999999999999998E-4</v>
      </c>
      <c r="I101" s="22">
        <f t="shared" si="1"/>
        <v>0.45</v>
      </c>
    </row>
    <row r="102" spans="1:9" ht="12.75" x14ac:dyDescent="0.25">
      <c r="A102" s="40" t="s">
        <v>7</v>
      </c>
      <c r="B102" s="177" t="s">
        <v>150</v>
      </c>
      <c r="C102" s="177"/>
      <c r="D102" s="177"/>
      <c r="E102" s="177"/>
      <c r="F102" s="177"/>
      <c r="G102" s="177"/>
      <c r="H102" s="41">
        <v>5.5599999999999998E-3</v>
      </c>
      <c r="I102" s="22">
        <f t="shared" si="1"/>
        <v>8.9600000000000009</v>
      </c>
    </row>
    <row r="103" spans="1:9" ht="12.75" x14ac:dyDescent="0.25">
      <c r="A103" s="40" t="s">
        <v>31</v>
      </c>
      <c r="B103" s="178" t="s">
        <v>146</v>
      </c>
      <c r="C103" s="179"/>
      <c r="D103" s="179"/>
      <c r="E103" s="179"/>
      <c r="F103" s="179"/>
      <c r="G103" s="180"/>
      <c r="H103" s="35">
        <v>2.9999999999999997E-4</v>
      </c>
      <c r="I103" s="22">
        <f t="shared" si="1"/>
        <v>0.48</v>
      </c>
    </row>
    <row r="104" spans="1:9" ht="12.75" x14ac:dyDescent="0.25">
      <c r="A104" s="40" t="s">
        <v>33</v>
      </c>
      <c r="B104" s="177" t="s">
        <v>34</v>
      </c>
      <c r="C104" s="177"/>
      <c r="D104" s="177"/>
      <c r="E104" s="177"/>
      <c r="F104" s="177"/>
      <c r="G104" s="177"/>
      <c r="H104" s="35">
        <v>0</v>
      </c>
      <c r="I104" s="22">
        <f t="shared" si="1"/>
        <v>0</v>
      </c>
    </row>
    <row r="105" spans="1:9" ht="12.75" x14ac:dyDescent="0.25">
      <c r="A105" s="165" t="s">
        <v>57</v>
      </c>
      <c r="B105" s="165"/>
      <c r="C105" s="165"/>
      <c r="D105" s="165"/>
      <c r="E105" s="165"/>
      <c r="F105" s="165"/>
      <c r="G105" s="165"/>
      <c r="H105" s="38">
        <f>SUM(H99:H104)</f>
        <v>0.14103000000000002</v>
      </c>
      <c r="I105" s="44">
        <f>SUM(I99:I104)</f>
        <v>227.38</v>
      </c>
    </row>
    <row r="106" spans="1:9" ht="12.75" x14ac:dyDescent="0.25">
      <c r="A106" s="42" t="s">
        <v>49</v>
      </c>
      <c r="B106" s="157" t="s">
        <v>75</v>
      </c>
      <c r="C106" s="157"/>
      <c r="D106" s="157"/>
      <c r="E106" s="157"/>
      <c r="F106" s="157"/>
      <c r="G106" s="157"/>
      <c r="H106" s="43">
        <f>H68*H105</f>
        <v>5.1899040000000021E-2</v>
      </c>
      <c r="I106" s="44">
        <f>ROUND(H68*I105,2)</f>
        <v>83.68</v>
      </c>
    </row>
    <row r="107" spans="1:9" ht="12.75" x14ac:dyDescent="0.2">
      <c r="A107" s="165" t="s">
        <v>51</v>
      </c>
      <c r="B107" s="165"/>
      <c r="C107" s="165"/>
      <c r="D107" s="165"/>
      <c r="E107" s="165"/>
      <c r="F107" s="165"/>
      <c r="G107" s="165"/>
      <c r="H107" s="38">
        <f>H105+H106</f>
        <v>0.19292904000000005</v>
      </c>
      <c r="I107" s="22">
        <f>SUM(I105:I106)</f>
        <v>311.06</v>
      </c>
    </row>
    <row r="108" spans="1:9" ht="12.75" customHeight="1" x14ac:dyDescent="0.2">
      <c r="A108" s="177" t="s">
        <v>76</v>
      </c>
      <c r="B108" s="177"/>
      <c r="C108" s="177"/>
      <c r="D108" s="177"/>
      <c r="E108" s="177"/>
      <c r="F108" s="177"/>
      <c r="G108" s="177"/>
      <c r="H108" s="177"/>
      <c r="I108" s="177"/>
    </row>
    <row r="109" spans="1:9" ht="12.75" x14ac:dyDescent="0.2">
      <c r="A109" s="177" t="s">
        <v>77</v>
      </c>
      <c r="B109" s="177"/>
      <c r="C109" s="177"/>
      <c r="D109" s="177"/>
      <c r="E109" s="177"/>
      <c r="F109" s="177"/>
      <c r="G109" s="177"/>
      <c r="H109" s="177"/>
      <c r="I109" s="177"/>
    </row>
    <row r="110" spans="1:9" ht="12.75" customHeight="1" x14ac:dyDescent="0.2">
      <c r="A110" s="177" t="s">
        <v>78</v>
      </c>
      <c r="B110" s="177"/>
      <c r="C110" s="177"/>
      <c r="D110" s="177"/>
      <c r="E110" s="177"/>
      <c r="F110" s="177"/>
      <c r="G110" s="177"/>
      <c r="H110" s="177"/>
      <c r="I110" s="177"/>
    </row>
    <row r="111" spans="1:9" s="34" customFormat="1" ht="12.75" customHeight="1" x14ac:dyDescent="0.2">
      <c r="A111" s="262" t="s">
        <v>79</v>
      </c>
      <c r="B111" s="262"/>
      <c r="C111" s="262"/>
      <c r="D111" s="262"/>
      <c r="E111" s="262"/>
      <c r="F111" s="262"/>
      <c r="G111" s="262"/>
      <c r="H111" s="262"/>
      <c r="I111" s="262"/>
    </row>
    <row r="112" spans="1:9" s="34" customFormat="1" ht="12.75" customHeight="1" x14ac:dyDescent="0.2">
      <c r="A112" s="261" t="s">
        <v>80</v>
      </c>
      <c r="B112" s="261"/>
      <c r="C112" s="261"/>
      <c r="D112" s="261"/>
      <c r="E112" s="261"/>
      <c r="F112" s="261"/>
      <c r="G112" s="261"/>
      <c r="H112" s="261"/>
      <c r="I112" s="261"/>
    </row>
    <row r="113" spans="1:9" s="34" customFormat="1" ht="12.75" customHeight="1" x14ac:dyDescent="0.2">
      <c r="A113" s="67">
        <v>4</v>
      </c>
      <c r="B113" s="206" t="s">
        <v>81</v>
      </c>
      <c r="C113" s="206"/>
      <c r="D113" s="206"/>
      <c r="E113" s="206"/>
      <c r="F113" s="206"/>
      <c r="G113" s="206"/>
      <c r="H113" s="206"/>
      <c r="I113" s="64" t="s">
        <v>27</v>
      </c>
    </row>
    <row r="114" spans="1:9" s="34" customFormat="1" ht="12.75" customHeight="1" x14ac:dyDescent="0.2">
      <c r="A114" s="64" t="s">
        <v>41</v>
      </c>
      <c r="B114" s="170" t="s">
        <v>82</v>
      </c>
      <c r="C114" s="170"/>
      <c r="D114" s="170"/>
      <c r="E114" s="170"/>
      <c r="F114" s="170"/>
      <c r="G114" s="170"/>
      <c r="H114" s="45">
        <f>H68</f>
        <v>0.3680000000000001</v>
      </c>
      <c r="I114" s="22">
        <f>I68</f>
        <v>593.33000000000004</v>
      </c>
    </row>
    <row r="115" spans="1:9" s="34" customFormat="1" ht="12.75" customHeight="1" x14ac:dyDescent="0.2">
      <c r="A115" s="64" t="s">
        <v>54</v>
      </c>
      <c r="B115" s="170" t="s">
        <v>83</v>
      </c>
      <c r="C115" s="170"/>
      <c r="D115" s="170"/>
      <c r="E115" s="170"/>
      <c r="F115" s="170"/>
      <c r="G115" s="170"/>
      <c r="H115" s="45">
        <f>H77</f>
        <v>0.11399544</v>
      </c>
      <c r="I115" s="22">
        <f>I77</f>
        <v>183.8</v>
      </c>
    </row>
    <row r="116" spans="1:9" s="34" customFormat="1" ht="12.75" customHeight="1" x14ac:dyDescent="0.2">
      <c r="A116" s="64" t="s">
        <v>60</v>
      </c>
      <c r="B116" s="170" t="s">
        <v>84</v>
      </c>
      <c r="C116" s="170"/>
      <c r="D116" s="170"/>
      <c r="E116" s="170"/>
      <c r="F116" s="170"/>
      <c r="G116" s="170"/>
      <c r="H116" s="45">
        <f>H83</f>
        <v>1.0123200000000001E-3</v>
      </c>
      <c r="I116" s="22">
        <f>I83</f>
        <v>1.63</v>
      </c>
    </row>
    <row r="117" spans="1:9" s="34" customFormat="1" ht="12.75" x14ac:dyDescent="0.2">
      <c r="A117" s="64" t="s">
        <v>66</v>
      </c>
      <c r="B117" s="170" t="s">
        <v>85</v>
      </c>
      <c r="C117" s="170"/>
      <c r="D117" s="170"/>
      <c r="E117" s="170"/>
      <c r="F117" s="170"/>
      <c r="G117" s="170"/>
      <c r="H117" s="45">
        <f>H94</f>
        <v>7.3042800000000005E-2</v>
      </c>
      <c r="I117" s="22">
        <f>I94</f>
        <v>117.75999999999999</v>
      </c>
    </row>
    <row r="118" spans="1:9" s="34" customFormat="1" ht="12.75" x14ac:dyDescent="0.2">
      <c r="A118" s="64" t="s">
        <v>72</v>
      </c>
      <c r="B118" s="170" t="s">
        <v>86</v>
      </c>
      <c r="C118" s="170"/>
      <c r="D118" s="170"/>
      <c r="E118" s="170"/>
      <c r="F118" s="170"/>
      <c r="G118" s="170"/>
      <c r="H118" s="45">
        <f>H107</f>
        <v>0.19292904000000005</v>
      </c>
      <c r="I118" s="22">
        <f>I107</f>
        <v>311.06</v>
      </c>
    </row>
    <row r="119" spans="1:9" s="34" customFormat="1" ht="12.75" x14ac:dyDescent="0.2">
      <c r="A119" s="64" t="s">
        <v>87</v>
      </c>
      <c r="B119" s="170" t="s">
        <v>34</v>
      </c>
      <c r="C119" s="170"/>
      <c r="D119" s="170"/>
      <c r="E119" s="170"/>
      <c r="F119" s="170"/>
      <c r="G119" s="170"/>
      <c r="H119" s="45">
        <v>0</v>
      </c>
      <c r="I119" s="22">
        <v>0</v>
      </c>
    </row>
    <row r="120" spans="1:9" s="34" customFormat="1" ht="24.75" customHeight="1" x14ac:dyDescent="0.2">
      <c r="A120" s="165" t="s">
        <v>51</v>
      </c>
      <c r="B120" s="165"/>
      <c r="C120" s="165"/>
      <c r="D120" s="165"/>
      <c r="E120" s="165"/>
      <c r="F120" s="165"/>
      <c r="G120" s="165"/>
      <c r="H120" s="29">
        <f>SUM(H114:H119)</f>
        <v>0.74897960000000019</v>
      </c>
      <c r="I120" s="22">
        <f>SUM(I114:I119)</f>
        <v>1207.5800000000002</v>
      </c>
    </row>
    <row r="121" spans="1:9" s="34" customFormat="1" ht="12.75" x14ac:dyDescent="0.2">
      <c r="A121" s="261" t="s">
        <v>88</v>
      </c>
      <c r="B121" s="261"/>
      <c r="C121" s="261"/>
      <c r="D121" s="261"/>
      <c r="E121" s="261"/>
      <c r="F121" s="261"/>
      <c r="G121" s="261"/>
      <c r="H121" s="261"/>
      <c r="I121" s="261"/>
    </row>
    <row r="122" spans="1:9" ht="22.5" customHeight="1" x14ac:dyDescent="0.2">
      <c r="A122" s="67">
        <v>5</v>
      </c>
      <c r="B122" s="169" t="s">
        <v>89</v>
      </c>
      <c r="C122" s="169"/>
      <c r="D122" s="169"/>
      <c r="E122" s="169"/>
      <c r="F122" s="169"/>
      <c r="G122" s="169"/>
      <c r="H122" s="67" t="s">
        <v>22</v>
      </c>
      <c r="I122" s="50" t="s">
        <v>27</v>
      </c>
    </row>
    <row r="123" spans="1:9" ht="12.75" x14ac:dyDescent="0.2">
      <c r="A123" s="158" t="s">
        <v>90</v>
      </c>
      <c r="B123" s="159"/>
      <c r="C123" s="159"/>
      <c r="D123" s="159"/>
      <c r="E123" s="159"/>
      <c r="F123" s="159"/>
      <c r="G123" s="159"/>
      <c r="H123" s="160"/>
      <c r="I123" s="46">
        <f>SUM(I34+I44+I54+I120)</f>
        <v>3134.2493000000004</v>
      </c>
    </row>
    <row r="124" spans="1:9" ht="24.75" customHeight="1" x14ac:dyDescent="0.2">
      <c r="A124" s="64" t="s">
        <v>1</v>
      </c>
      <c r="B124" s="157" t="s">
        <v>91</v>
      </c>
      <c r="C124" s="157"/>
      <c r="D124" s="157"/>
      <c r="E124" s="157"/>
      <c r="F124" s="157"/>
      <c r="G124" s="157"/>
      <c r="H124" s="47">
        <v>0.05</v>
      </c>
      <c r="I124" s="22">
        <f>ROUND(H124*I123,2)</f>
        <v>156.71</v>
      </c>
    </row>
    <row r="125" spans="1:9" ht="24.75" customHeight="1" x14ac:dyDescent="0.2">
      <c r="A125" s="158" t="s">
        <v>92</v>
      </c>
      <c r="B125" s="159"/>
      <c r="C125" s="159"/>
      <c r="D125" s="159"/>
      <c r="E125" s="159"/>
      <c r="F125" s="159"/>
      <c r="G125" s="159"/>
      <c r="H125" s="160"/>
      <c r="I125" s="46">
        <f>SUM(I34+I44+I54+I120+I124)</f>
        <v>3290.9593000000004</v>
      </c>
    </row>
    <row r="126" spans="1:9" ht="12.75" x14ac:dyDescent="0.2">
      <c r="A126" s="64" t="s">
        <v>3</v>
      </c>
      <c r="B126" s="157" t="s">
        <v>93</v>
      </c>
      <c r="C126" s="157"/>
      <c r="D126" s="157"/>
      <c r="E126" s="157"/>
      <c r="F126" s="157"/>
      <c r="G126" s="157"/>
      <c r="H126" s="47">
        <v>0.05</v>
      </c>
      <c r="I126" s="22">
        <f>ROUND(H126*I125,2)</f>
        <v>164.55</v>
      </c>
    </row>
    <row r="127" spans="1:9" ht="12.75" customHeight="1" x14ac:dyDescent="0.2">
      <c r="A127" s="158" t="s">
        <v>94</v>
      </c>
      <c r="B127" s="159"/>
      <c r="C127" s="159"/>
      <c r="D127" s="159"/>
      <c r="E127" s="159"/>
      <c r="F127" s="159"/>
      <c r="G127" s="159"/>
      <c r="H127" s="160"/>
      <c r="I127" s="46">
        <f>SUM(I34+I44+I54+I120+I124+I126)</f>
        <v>3455.5093000000006</v>
      </c>
    </row>
    <row r="128" spans="1:9" ht="12.75" customHeight="1" x14ac:dyDescent="0.2">
      <c r="A128" s="161" t="s">
        <v>5</v>
      </c>
      <c r="B128" s="157" t="s">
        <v>95</v>
      </c>
      <c r="C128" s="157"/>
      <c r="D128" s="157"/>
      <c r="E128" s="157"/>
      <c r="F128" s="157"/>
      <c r="G128" s="157"/>
      <c r="H128" s="48">
        <f>+(100-8.65)/100</f>
        <v>0.91349999999999998</v>
      </c>
      <c r="I128" s="49">
        <f>I127/H128</f>
        <v>3782.7140667761364</v>
      </c>
    </row>
    <row r="129" spans="1:10" ht="12.75" customHeight="1" x14ac:dyDescent="0.2">
      <c r="A129" s="162"/>
      <c r="B129" s="157" t="s">
        <v>96</v>
      </c>
      <c r="C129" s="157"/>
      <c r="D129" s="157"/>
      <c r="E129" s="157"/>
      <c r="F129" s="157"/>
      <c r="G129" s="157"/>
      <c r="H129" s="47" t="s">
        <v>28</v>
      </c>
      <c r="I129" s="50" t="s">
        <v>28</v>
      </c>
    </row>
    <row r="130" spans="1:10" ht="12.75" customHeight="1" x14ac:dyDescent="0.2">
      <c r="A130" s="162"/>
      <c r="B130" s="164" t="s">
        <v>97</v>
      </c>
      <c r="C130" s="164"/>
      <c r="D130" s="164"/>
      <c r="E130" s="164"/>
      <c r="F130" s="164"/>
      <c r="G130" s="164"/>
      <c r="H130" s="51">
        <v>0.03</v>
      </c>
      <c r="I130" s="22">
        <f>I128*H130</f>
        <v>113.4814220032841</v>
      </c>
    </row>
    <row r="131" spans="1:10" ht="12.75" x14ac:dyDescent="0.2">
      <c r="A131" s="162"/>
      <c r="B131" s="164" t="s">
        <v>98</v>
      </c>
      <c r="C131" s="164"/>
      <c r="D131" s="164"/>
      <c r="E131" s="164"/>
      <c r="F131" s="164"/>
      <c r="G131" s="164"/>
      <c r="H131" s="51">
        <v>6.4999999999999997E-3</v>
      </c>
      <c r="I131" s="22">
        <f>I128*H131</f>
        <v>24.587641434044887</v>
      </c>
    </row>
    <row r="132" spans="1:10" ht="12.75" x14ac:dyDescent="0.2">
      <c r="A132" s="162"/>
      <c r="B132" s="134" t="s">
        <v>99</v>
      </c>
      <c r="C132" s="134"/>
      <c r="D132" s="134"/>
      <c r="E132" s="134"/>
      <c r="F132" s="134"/>
      <c r="G132" s="134"/>
      <c r="H132" s="51" t="s">
        <v>28</v>
      </c>
      <c r="I132" s="50" t="s">
        <v>28</v>
      </c>
    </row>
    <row r="133" spans="1:10" ht="12.75" x14ac:dyDescent="0.2">
      <c r="A133" s="162"/>
      <c r="B133" s="134" t="s">
        <v>100</v>
      </c>
      <c r="C133" s="134"/>
      <c r="D133" s="134"/>
      <c r="E133" s="134"/>
      <c r="F133" s="134"/>
      <c r="G133" s="134"/>
      <c r="H133" s="51" t="s">
        <v>28</v>
      </c>
      <c r="I133" s="50" t="s">
        <v>28</v>
      </c>
    </row>
    <row r="134" spans="1:10" ht="12.75" customHeight="1" x14ac:dyDescent="0.2">
      <c r="A134" s="163"/>
      <c r="B134" s="164" t="s">
        <v>101</v>
      </c>
      <c r="C134" s="164"/>
      <c r="D134" s="164"/>
      <c r="E134" s="164"/>
      <c r="F134" s="164"/>
      <c r="G134" s="164"/>
      <c r="H134" s="51">
        <v>0.05</v>
      </c>
      <c r="I134" s="22">
        <f>I128*H134</f>
        <v>189.13570333880682</v>
      </c>
    </row>
    <row r="135" spans="1:10" ht="12.75" x14ac:dyDescent="0.2">
      <c r="A135" s="165" t="s">
        <v>102</v>
      </c>
      <c r="B135" s="165"/>
      <c r="C135" s="165"/>
      <c r="D135" s="165"/>
      <c r="E135" s="165"/>
      <c r="F135" s="165"/>
      <c r="G135" s="165"/>
      <c r="H135" s="165"/>
      <c r="I135" s="22">
        <f>SUM(I124+I126+I130+I131+I134)</f>
        <v>648.46476677613578</v>
      </c>
    </row>
    <row r="136" spans="1:10" ht="12.75" x14ac:dyDescent="0.2">
      <c r="A136" s="258"/>
      <c r="B136" s="258"/>
      <c r="C136" s="258"/>
      <c r="D136" s="258"/>
      <c r="E136" s="258"/>
      <c r="F136" s="258"/>
      <c r="G136" s="258"/>
      <c r="H136" s="258"/>
      <c r="I136" s="258"/>
    </row>
    <row r="137" spans="1:10" ht="12.75" x14ac:dyDescent="0.2">
      <c r="A137" s="149" t="s">
        <v>103</v>
      </c>
      <c r="B137" s="149"/>
      <c r="C137" s="149"/>
      <c r="D137" s="149"/>
      <c r="E137" s="149"/>
      <c r="F137" s="149"/>
      <c r="G137" s="149"/>
      <c r="H137" s="52">
        <f>SUM(H130:H134)</f>
        <v>8.6499999999999994E-2</v>
      </c>
      <c r="I137" s="79">
        <f>I134+I131+I130</f>
        <v>327.20476677613578</v>
      </c>
    </row>
    <row r="138" spans="1:10" ht="12.75" x14ac:dyDescent="0.2">
      <c r="A138" s="150" t="s">
        <v>104</v>
      </c>
      <c r="B138" s="150"/>
      <c r="C138" s="260" t="s">
        <v>105</v>
      </c>
      <c r="D138" s="260"/>
      <c r="E138" s="260"/>
      <c r="F138" s="260"/>
      <c r="G138" s="260"/>
      <c r="H138" s="260"/>
      <c r="I138" s="260"/>
    </row>
    <row r="139" spans="1:10" ht="12.75" customHeight="1" x14ac:dyDescent="0.2">
      <c r="A139" s="150"/>
      <c r="B139" s="150"/>
      <c r="C139" s="154" t="s">
        <v>106</v>
      </c>
      <c r="D139" s="154"/>
      <c r="E139" s="154"/>
      <c r="F139" s="154"/>
      <c r="G139" s="154"/>
      <c r="H139" s="154"/>
      <c r="I139" s="154"/>
    </row>
    <row r="140" spans="1:10" ht="12.75" x14ac:dyDescent="0.2">
      <c r="A140" s="150"/>
      <c r="B140" s="150"/>
      <c r="C140" s="156" t="s">
        <v>107</v>
      </c>
      <c r="D140" s="156"/>
      <c r="E140" s="156"/>
      <c r="F140" s="156"/>
      <c r="G140" s="156"/>
      <c r="H140" s="156"/>
      <c r="I140" s="156"/>
    </row>
    <row r="141" spans="1:10" ht="12.75" customHeight="1" x14ac:dyDescent="0.2">
      <c r="A141" s="132"/>
      <c r="B141" s="132"/>
      <c r="C141" s="132"/>
      <c r="D141" s="132"/>
      <c r="E141" s="132"/>
      <c r="F141" s="132"/>
      <c r="G141" s="132"/>
      <c r="H141" s="132"/>
      <c r="I141" s="132"/>
    </row>
    <row r="142" spans="1:10" ht="12.75" customHeight="1" x14ac:dyDescent="0.2">
      <c r="A142" s="189" t="s">
        <v>108</v>
      </c>
      <c r="B142" s="189"/>
      <c r="C142" s="189"/>
      <c r="D142" s="189"/>
      <c r="E142" s="189"/>
      <c r="F142" s="189"/>
      <c r="G142" s="189"/>
      <c r="H142" s="189"/>
      <c r="I142" s="189"/>
      <c r="J142" s="53"/>
    </row>
    <row r="143" spans="1:10" ht="12.75" customHeight="1" x14ac:dyDescent="0.2">
      <c r="A143" s="258"/>
      <c r="B143" s="258"/>
      <c r="C143" s="258"/>
      <c r="D143" s="258"/>
      <c r="E143" s="258"/>
      <c r="F143" s="258"/>
      <c r="G143" s="258"/>
      <c r="H143" s="258"/>
      <c r="I143" s="258"/>
    </row>
    <row r="144" spans="1:10" ht="12.75" customHeight="1" x14ac:dyDescent="0.2">
      <c r="A144" s="259" t="s">
        <v>109</v>
      </c>
      <c r="B144" s="259"/>
      <c r="C144" s="259"/>
      <c r="D144" s="259"/>
      <c r="E144" s="259"/>
      <c r="F144" s="259"/>
      <c r="G144" s="259"/>
      <c r="H144" s="259"/>
      <c r="I144" s="259"/>
    </row>
    <row r="145" spans="1:13" ht="12.75" customHeight="1" x14ac:dyDescent="0.2">
      <c r="A145" s="143" t="s">
        <v>110</v>
      </c>
      <c r="B145" s="143"/>
      <c r="C145" s="143"/>
      <c r="D145" s="143"/>
      <c r="E145" s="143"/>
      <c r="F145" s="143"/>
      <c r="G145" s="143"/>
      <c r="H145" s="143"/>
      <c r="I145" s="63" t="s">
        <v>27</v>
      </c>
    </row>
    <row r="146" spans="1:13" s="34" customFormat="1" ht="12.75" customHeight="1" x14ac:dyDescent="0.2">
      <c r="A146" s="68" t="s">
        <v>1</v>
      </c>
      <c r="B146" s="130" t="s">
        <v>111</v>
      </c>
      <c r="C146" s="130"/>
      <c r="D146" s="130"/>
      <c r="E146" s="130"/>
      <c r="F146" s="130"/>
      <c r="G146" s="130"/>
      <c r="H146" s="130"/>
      <c r="I146" s="76">
        <f>I34</f>
        <v>1612.3275999999998</v>
      </c>
    </row>
    <row r="147" spans="1:13" ht="12.75" customHeight="1" x14ac:dyDescent="0.2">
      <c r="A147" s="68" t="s">
        <v>3</v>
      </c>
      <c r="B147" s="130" t="s">
        <v>112</v>
      </c>
      <c r="C147" s="130"/>
      <c r="D147" s="130"/>
      <c r="E147" s="130"/>
      <c r="F147" s="130"/>
      <c r="G147" s="130"/>
      <c r="H147" s="130"/>
      <c r="I147" s="76">
        <f>I44</f>
        <v>314.34170000000006</v>
      </c>
      <c r="J147" s="59"/>
    </row>
    <row r="148" spans="1:13" ht="12.75" customHeight="1" x14ac:dyDescent="0.2">
      <c r="A148" s="68" t="s">
        <v>5</v>
      </c>
      <c r="B148" s="130" t="s">
        <v>113</v>
      </c>
      <c r="C148" s="130"/>
      <c r="D148" s="130"/>
      <c r="E148" s="130"/>
      <c r="F148" s="130"/>
      <c r="G148" s="130"/>
      <c r="H148" s="130"/>
      <c r="I148" s="76">
        <f>I54</f>
        <v>0</v>
      </c>
      <c r="J148" s="59"/>
    </row>
    <row r="149" spans="1:13" ht="12.75" customHeight="1" x14ac:dyDescent="0.2">
      <c r="A149" s="68" t="s">
        <v>7</v>
      </c>
      <c r="B149" s="130" t="s">
        <v>81</v>
      </c>
      <c r="C149" s="130"/>
      <c r="D149" s="130"/>
      <c r="E149" s="130"/>
      <c r="F149" s="130"/>
      <c r="G149" s="130"/>
      <c r="H149" s="130"/>
      <c r="I149" s="76">
        <f>I120</f>
        <v>1207.5800000000002</v>
      </c>
      <c r="J149" s="59"/>
    </row>
    <row r="150" spans="1:13" ht="12.75" customHeight="1" x14ac:dyDescent="0.2">
      <c r="A150" s="126" t="s">
        <v>114</v>
      </c>
      <c r="B150" s="126"/>
      <c r="C150" s="126"/>
      <c r="D150" s="126"/>
      <c r="E150" s="126"/>
      <c r="F150" s="126"/>
      <c r="G150" s="126"/>
      <c r="H150" s="126"/>
      <c r="I150" s="76">
        <f>SUM(I146:I149)</f>
        <v>3134.2493000000004</v>
      </c>
      <c r="J150" s="59"/>
    </row>
    <row r="151" spans="1:13" ht="12.75" x14ac:dyDescent="0.2">
      <c r="A151" s="55" t="s">
        <v>31</v>
      </c>
      <c r="B151" s="130" t="s">
        <v>115</v>
      </c>
      <c r="C151" s="130"/>
      <c r="D151" s="130"/>
      <c r="E151" s="130"/>
      <c r="F151" s="130"/>
      <c r="G151" s="130"/>
      <c r="H151" s="130"/>
      <c r="I151" s="76">
        <f>I135</f>
        <v>648.46476677613578</v>
      </c>
      <c r="J151" s="59"/>
    </row>
    <row r="152" spans="1:13" ht="12.75" x14ac:dyDescent="0.2">
      <c r="A152" s="126" t="s">
        <v>116</v>
      </c>
      <c r="B152" s="126"/>
      <c r="C152" s="126"/>
      <c r="D152" s="126"/>
      <c r="E152" s="126"/>
      <c r="F152" s="126"/>
      <c r="G152" s="126"/>
      <c r="H152" s="126"/>
      <c r="I152" s="76">
        <f>SUM(I150:I151)</f>
        <v>3782.714066776136</v>
      </c>
      <c r="J152" s="59"/>
    </row>
    <row r="153" spans="1:13" ht="12.75" x14ac:dyDescent="0.2">
      <c r="A153" s="126" t="s">
        <v>125</v>
      </c>
      <c r="B153" s="126"/>
      <c r="C153" s="126"/>
      <c r="D153" s="126"/>
      <c r="E153" s="126"/>
      <c r="F153" s="126"/>
      <c r="G153" s="126"/>
      <c r="H153" s="126"/>
      <c r="I153" s="76">
        <f>I152*2</f>
        <v>7565.4281335522719</v>
      </c>
      <c r="J153" s="59"/>
    </row>
    <row r="154" spans="1:13" x14ac:dyDescent="0.2">
      <c r="J154" s="56"/>
      <c r="K154" s="56"/>
      <c r="L154" s="56"/>
      <c r="M154" s="57"/>
    </row>
    <row r="155" spans="1:13" x14ac:dyDescent="0.2">
      <c r="I155" s="80"/>
      <c r="J155" s="56"/>
      <c r="K155" s="56"/>
      <c r="L155" s="56"/>
      <c r="M155" s="57"/>
    </row>
    <row r="156" spans="1:13" x14ac:dyDescent="0.2">
      <c r="J156" s="56"/>
      <c r="K156" s="56"/>
      <c r="L156" s="56"/>
      <c r="M156" s="57"/>
    </row>
    <row r="157" spans="1:13" x14ac:dyDescent="0.2">
      <c r="J157" s="56"/>
      <c r="K157" s="56"/>
      <c r="L157" s="56"/>
      <c r="M157" s="57"/>
    </row>
    <row r="158" spans="1:13" x14ac:dyDescent="0.2">
      <c r="J158" s="56"/>
      <c r="K158" s="56"/>
      <c r="L158" s="56"/>
      <c r="M158" s="57"/>
    </row>
  </sheetData>
  <mergeCells count="165">
    <mergeCell ref="B151:H151"/>
    <mergeCell ref="A152:H152"/>
    <mergeCell ref="A153:H153"/>
    <mergeCell ref="B37:G37"/>
    <mergeCell ref="B38:G38"/>
    <mergeCell ref="B42:H42"/>
    <mergeCell ref="B8:G8"/>
    <mergeCell ref="H8:I8"/>
    <mergeCell ref="B9:G9"/>
    <mergeCell ref="H9:I9"/>
    <mergeCell ref="A15:I15"/>
    <mergeCell ref="A16:I16"/>
    <mergeCell ref="H11:I11"/>
    <mergeCell ref="A10:I10"/>
    <mergeCell ref="A11:E11"/>
    <mergeCell ref="F11:G11"/>
    <mergeCell ref="A12:E12"/>
    <mergeCell ref="F12:G12"/>
    <mergeCell ref="H12:I12"/>
    <mergeCell ref="A13:I13"/>
    <mergeCell ref="A14:I14"/>
    <mergeCell ref="B17:G17"/>
    <mergeCell ref="H17:I17"/>
    <mergeCell ref="A23:I23"/>
    <mergeCell ref="A1:I1"/>
    <mergeCell ref="A2:I2"/>
    <mergeCell ref="A3:I3"/>
    <mergeCell ref="A4:I4"/>
    <mergeCell ref="A5:I5"/>
    <mergeCell ref="B6:G6"/>
    <mergeCell ref="H6:I6"/>
    <mergeCell ref="B7:G7"/>
    <mergeCell ref="H7:I7"/>
    <mergeCell ref="A24:I24"/>
    <mergeCell ref="B19:G19"/>
    <mergeCell ref="H19:I19"/>
    <mergeCell ref="B20:G20"/>
    <mergeCell ref="H20:I20"/>
    <mergeCell ref="B18:G18"/>
    <mergeCell ref="H18:I18"/>
    <mergeCell ref="A21:I21"/>
    <mergeCell ref="A22:I22"/>
    <mergeCell ref="B25:G25"/>
    <mergeCell ref="B26:H26"/>
    <mergeCell ref="B27:G27"/>
    <mergeCell ref="B30:G30"/>
    <mergeCell ref="B31:G31"/>
    <mergeCell ref="B32:G32"/>
    <mergeCell ref="B28:G28"/>
    <mergeCell ref="B33:H33"/>
    <mergeCell ref="A34:H34"/>
    <mergeCell ref="B29:G29"/>
    <mergeCell ref="A35:I35"/>
    <mergeCell ref="B36:H36"/>
    <mergeCell ref="A45:I45"/>
    <mergeCell ref="B49:H49"/>
    <mergeCell ref="B50:H50"/>
    <mergeCell ref="B39:H39"/>
    <mergeCell ref="B40:H40"/>
    <mergeCell ref="B41:H41"/>
    <mergeCell ref="B43:H43"/>
    <mergeCell ref="B44:H44"/>
    <mergeCell ref="A46:I46"/>
    <mergeCell ref="A47:I47"/>
    <mergeCell ref="A48:I48"/>
    <mergeCell ref="B59:G59"/>
    <mergeCell ref="B60:G60"/>
    <mergeCell ref="B61:G61"/>
    <mergeCell ref="B62:G62"/>
    <mergeCell ref="B63:G63"/>
    <mergeCell ref="A55:I55"/>
    <mergeCell ref="B51:H51"/>
    <mergeCell ref="B52:H52"/>
    <mergeCell ref="B53:H53"/>
    <mergeCell ref="A54:H54"/>
    <mergeCell ref="A56:I56"/>
    <mergeCell ref="A58:I58"/>
    <mergeCell ref="B73:G73"/>
    <mergeCell ref="B64:G64"/>
    <mergeCell ref="B65:G65"/>
    <mergeCell ref="B66:G66"/>
    <mergeCell ref="B67:G67"/>
    <mergeCell ref="A68:G68"/>
    <mergeCell ref="A70:I70"/>
    <mergeCell ref="A71:I71"/>
    <mergeCell ref="A72:I72"/>
    <mergeCell ref="B74:G74"/>
    <mergeCell ref="A75:G75"/>
    <mergeCell ref="B76:G76"/>
    <mergeCell ref="B88:G88"/>
    <mergeCell ref="A77:G77"/>
    <mergeCell ref="A78:I78"/>
    <mergeCell ref="A79:I79"/>
    <mergeCell ref="B80:H80"/>
    <mergeCell ref="B81:G81"/>
    <mergeCell ref="B82:G82"/>
    <mergeCell ref="A83:G83"/>
    <mergeCell ref="A84:I84"/>
    <mergeCell ref="A85:I85"/>
    <mergeCell ref="A86:I86"/>
    <mergeCell ref="B87:H87"/>
    <mergeCell ref="B99:G99"/>
    <mergeCell ref="B100:G100"/>
    <mergeCell ref="B89:G89"/>
    <mergeCell ref="B90:G90"/>
    <mergeCell ref="B91:G91"/>
    <mergeCell ref="B92:G92"/>
    <mergeCell ref="B93:G93"/>
    <mergeCell ref="A94:G94"/>
    <mergeCell ref="A95:I95"/>
    <mergeCell ref="A96:I96"/>
    <mergeCell ref="A97:I97"/>
    <mergeCell ref="B98:H98"/>
    <mergeCell ref="A108:I108"/>
    <mergeCell ref="A109:I109"/>
    <mergeCell ref="B101:G101"/>
    <mergeCell ref="B103:G103"/>
    <mergeCell ref="B102:G102"/>
    <mergeCell ref="B104:G104"/>
    <mergeCell ref="A105:G105"/>
    <mergeCell ref="B106:G106"/>
    <mergeCell ref="A107:G107"/>
    <mergeCell ref="A110:I110"/>
    <mergeCell ref="A111:I111"/>
    <mergeCell ref="A112:I112"/>
    <mergeCell ref="B119:G119"/>
    <mergeCell ref="B114:G114"/>
    <mergeCell ref="B115:G115"/>
    <mergeCell ref="B116:G116"/>
    <mergeCell ref="B113:H113"/>
    <mergeCell ref="B117:G117"/>
    <mergeCell ref="B118:G118"/>
    <mergeCell ref="A120:G120"/>
    <mergeCell ref="A121:I121"/>
    <mergeCell ref="B122:G122"/>
    <mergeCell ref="A123:H123"/>
    <mergeCell ref="B124:G124"/>
    <mergeCell ref="B126:G126"/>
    <mergeCell ref="B128:G128"/>
    <mergeCell ref="B129:G129"/>
    <mergeCell ref="B130:G130"/>
    <mergeCell ref="B131:G131"/>
    <mergeCell ref="A125:H125"/>
    <mergeCell ref="A127:H127"/>
    <mergeCell ref="A128:A134"/>
    <mergeCell ref="B132:G132"/>
    <mergeCell ref="B133:G133"/>
    <mergeCell ref="B134:G134"/>
    <mergeCell ref="A135:H135"/>
    <mergeCell ref="A136:I136"/>
    <mergeCell ref="A137:G137"/>
    <mergeCell ref="A150:H150"/>
    <mergeCell ref="B146:H146"/>
    <mergeCell ref="B148:H148"/>
    <mergeCell ref="A141:I141"/>
    <mergeCell ref="A138:B140"/>
    <mergeCell ref="C138:I138"/>
    <mergeCell ref="C139:I139"/>
    <mergeCell ref="C140:I140"/>
    <mergeCell ref="A142:I142"/>
    <mergeCell ref="A143:I143"/>
    <mergeCell ref="A144:I144"/>
    <mergeCell ref="A145:H145"/>
    <mergeCell ref="B147:H147"/>
    <mergeCell ref="B149:H14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3"/>
  <sheetViews>
    <sheetView topLeftCell="A22" workbookViewId="0">
      <selection activeCell="N29" sqref="N29"/>
    </sheetView>
  </sheetViews>
  <sheetFormatPr defaultRowHeight="12" x14ac:dyDescent="0.2"/>
  <cols>
    <col min="1" max="1" width="11.7109375" style="1" customWidth="1"/>
    <col min="2" max="2" width="9" style="1" customWidth="1"/>
    <col min="3" max="3" width="13.28515625" style="1" customWidth="1"/>
    <col min="4" max="4" width="12.28515625" style="1" customWidth="1"/>
    <col min="5" max="5" width="12.42578125" style="1" customWidth="1"/>
    <col min="6" max="6" width="11.28515625" style="1" customWidth="1"/>
    <col min="7" max="7" width="12.7109375" style="1" customWidth="1"/>
    <col min="8" max="8" width="10.140625" style="1" customWidth="1"/>
    <col min="9" max="9" width="15" style="34" customWidth="1"/>
    <col min="10" max="10" width="15" style="1" customWidth="1"/>
    <col min="11" max="11" width="13.5703125" style="1" customWidth="1"/>
    <col min="12" max="12" width="6.5703125" style="1" customWidth="1"/>
    <col min="13" max="14" width="9.28515625" style="1" customWidth="1"/>
    <col min="15" max="255" width="9.140625" style="1"/>
    <col min="256" max="256" width="11.7109375" style="1" customWidth="1"/>
    <col min="257" max="257" width="9" style="1" customWidth="1"/>
    <col min="258" max="258" width="13.28515625" style="1" customWidth="1"/>
    <col min="259" max="259" width="12.28515625" style="1" customWidth="1"/>
    <col min="260" max="260" width="12.42578125" style="1" customWidth="1"/>
    <col min="261" max="261" width="11.28515625" style="1" customWidth="1"/>
    <col min="262" max="262" width="16.85546875" style="1" customWidth="1"/>
    <col min="263" max="263" width="10.140625" style="1" customWidth="1"/>
    <col min="264" max="264" width="15" style="1" customWidth="1"/>
    <col min="265" max="265" width="10.7109375" style="1" customWidth="1"/>
    <col min="266" max="266" width="11.140625" style="1" customWidth="1"/>
    <col min="267" max="267" width="7.42578125" style="1" customWidth="1"/>
    <col min="268" max="268" width="6.5703125" style="1" customWidth="1"/>
    <col min="269" max="270" width="9.28515625" style="1" customWidth="1"/>
    <col min="271" max="511" width="9.140625" style="1"/>
    <col min="512" max="512" width="11.7109375" style="1" customWidth="1"/>
    <col min="513" max="513" width="9" style="1" customWidth="1"/>
    <col min="514" max="514" width="13.28515625" style="1" customWidth="1"/>
    <col min="515" max="515" width="12.28515625" style="1" customWidth="1"/>
    <col min="516" max="516" width="12.42578125" style="1" customWidth="1"/>
    <col min="517" max="517" width="11.28515625" style="1" customWidth="1"/>
    <col min="518" max="518" width="16.85546875" style="1" customWidth="1"/>
    <col min="519" max="519" width="10.140625" style="1" customWidth="1"/>
    <col min="520" max="520" width="15" style="1" customWidth="1"/>
    <col min="521" max="521" width="10.7109375" style="1" customWidth="1"/>
    <col min="522" max="522" width="11.140625" style="1" customWidth="1"/>
    <col min="523" max="523" width="7.42578125" style="1" customWidth="1"/>
    <col min="524" max="524" width="6.5703125" style="1" customWidth="1"/>
    <col min="525" max="526" width="9.28515625" style="1" customWidth="1"/>
    <col min="527" max="767" width="9.140625" style="1"/>
    <col min="768" max="768" width="11.7109375" style="1" customWidth="1"/>
    <col min="769" max="769" width="9" style="1" customWidth="1"/>
    <col min="770" max="770" width="13.28515625" style="1" customWidth="1"/>
    <col min="771" max="771" width="12.28515625" style="1" customWidth="1"/>
    <col min="772" max="772" width="12.42578125" style="1" customWidth="1"/>
    <col min="773" max="773" width="11.28515625" style="1" customWidth="1"/>
    <col min="774" max="774" width="16.85546875" style="1" customWidth="1"/>
    <col min="775" max="775" width="10.140625" style="1" customWidth="1"/>
    <col min="776" max="776" width="15" style="1" customWidth="1"/>
    <col min="777" max="777" width="10.7109375" style="1" customWidth="1"/>
    <col min="778" max="778" width="11.140625" style="1" customWidth="1"/>
    <col min="779" max="779" width="7.42578125" style="1" customWidth="1"/>
    <col min="780" max="780" width="6.5703125" style="1" customWidth="1"/>
    <col min="781" max="782" width="9.28515625" style="1" customWidth="1"/>
    <col min="783" max="1023" width="9.140625" style="1"/>
    <col min="1024" max="1024" width="11.7109375" style="1" customWidth="1"/>
    <col min="1025" max="1025" width="9" style="1" customWidth="1"/>
    <col min="1026" max="1026" width="13.28515625" style="1" customWidth="1"/>
    <col min="1027" max="1027" width="12.28515625" style="1" customWidth="1"/>
    <col min="1028" max="1028" width="12.42578125" style="1" customWidth="1"/>
    <col min="1029" max="1029" width="11.28515625" style="1" customWidth="1"/>
    <col min="1030" max="1030" width="16.85546875" style="1" customWidth="1"/>
    <col min="1031" max="1031" width="10.140625" style="1" customWidth="1"/>
    <col min="1032" max="1032" width="15" style="1" customWidth="1"/>
    <col min="1033" max="1033" width="10.7109375" style="1" customWidth="1"/>
    <col min="1034" max="1034" width="11.140625" style="1" customWidth="1"/>
    <col min="1035" max="1035" width="7.42578125" style="1" customWidth="1"/>
    <col min="1036" max="1036" width="6.5703125" style="1" customWidth="1"/>
    <col min="1037" max="1038" width="9.28515625" style="1" customWidth="1"/>
    <col min="1039" max="1279" width="9.140625" style="1"/>
    <col min="1280" max="1280" width="11.7109375" style="1" customWidth="1"/>
    <col min="1281" max="1281" width="9" style="1" customWidth="1"/>
    <col min="1282" max="1282" width="13.28515625" style="1" customWidth="1"/>
    <col min="1283" max="1283" width="12.28515625" style="1" customWidth="1"/>
    <col min="1284" max="1284" width="12.42578125" style="1" customWidth="1"/>
    <col min="1285" max="1285" width="11.28515625" style="1" customWidth="1"/>
    <col min="1286" max="1286" width="16.85546875" style="1" customWidth="1"/>
    <col min="1287" max="1287" width="10.140625" style="1" customWidth="1"/>
    <col min="1288" max="1288" width="15" style="1" customWidth="1"/>
    <col min="1289" max="1289" width="10.7109375" style="1" customWidth="1"/>
    <col min="1290" max="1290" width="11.140625" style="1" customWidth="1"/>
    <col min="1291" max="1291" width="7.42578125" style="1" customWidth="1"/>
    <col min="1292" max="1292" width="6.5703125" style="1" customWidth="1"/>
    <col min="1293" max="1294" width="9.28515625" style="1" customWidth="1"/>
    <col min="1295" max="1535" width="9.140625" style="1"/>
    <col min="1536" max="1536" width="11.7109375" style="1" customWidth="1"/>
    <col min="1537" max="1537" width="9" style="1" customWidth="1"/>
    <col min="1538" max="1538" width="13.28515625" style="1" customWidth="1"/>
    <col min="1539" max="1539" width="12.28515625" style="1" customWidth="1"/>
    <col min="1540" max="1540" width="12.42578125" style="1" customWidth="1"/>
    <col min="1541" max="1541" width="11.28515625" style="1" customWidth="1"/>
    <col min="1542" max="1542" width="16.85546875" style="1" customWidth="1"/>
    <col min="1543" max="1543" width="10.140625" style="1" customWidth="1"/>
    <col min="1544" max="1544" width="15" style="1" customWidth="1"/>
    <col min="1545" max="1545" width="10.7109375" style="1" customWidth="1"/>
    <col min="1546" max="1546" width="11.140625" style="1" customWidth="1"/>
    <col min="1547" max="1547" width="7.42578125" style="1" customWidth="1"/>
    <col min="1548" max="1548" width="6.5703125" style="1" customWidth="1"/>
    <col min="1549" max="1550" width="9.28515625" style="1" customWidth="1"/>
    <col min="1551" max="1791" width="9.140625" style="1"/>
    <col min="1792" max="1792" width="11.7109375" style="1" customWidth="1"/>
    <col min="1793" max="1793" width="9" style="1" customWidth="1"/>
    <col min="1794" max="1794" width="13.28515625" style="1" customWidth="1"/>
    <col min="1795" max="1795" width="12.28515625" style="1" customWidth="1"/>
    <col min="1796" max="1796" width="12.42578125" style="1" customWidth="1"/>
    <col min="1797" max="1797" width="11.28515625" style="1" customWidth="1"/>
    <col min="1798" max="1798" width="16.85546875" style="1" customWidth="1"/>
    <col min="1799" max="1799" width="10.140625" style="1" customWidth="1"/>
    <col min="1800" max="1800" width="15" style="1" customWidth="1"/>
    <col min="1801" max="1801" width="10.7109375" style="1" customWidth="1"/>
    <col min="1802" max="1802" width="11.140625" style="1" customWidth="1"/>
    <col min="1803" max="1803" width="7.42578125" style="1" customWidth="1"/>
    <col min="1804" max="1804" width="6.5703125" style="1" customWidth="1"/>
    <col min="1805" max="1806" width="9.28515625" style="1" customWidth="1"/>
    <col min="1807" max="2047" width="9.140625" style="1"/>
    <col min="2048" max="2048" width="11.7109375" style="1" customWidth="1"/>
    <col min="2049" max="2049" width="9" style="1" customWidth="1"/>
    <col min="2050" max="2050" width="13.28515625" style="1" customWidth="1"/>
    <col min="2051" max="2051" width="12.28515625" style="1" customWidth="1"/>
    <col min="2052" max="2052" width="12.42578125" style="1" customWidth="1"/>
    <col min="2053" max="2053" width="11.28515625" style="1" customWidth="1"/>
    <col min="2054" max="2054" width="16.85546875" style="1" customWidth="1"/>
    <col min="2055" max="2055" width="10.140625" style="1" customWidth="1"/>
    <col min="2056" max="2056" width="15" style="1" customWidth="1"/>
    <col min="2057" max="2057" width="10.7109375" style="1" customWidth="1"/>
    <col min="2058" max="2058" width="11.140625" style="1" customWidth="1"/>
    <col min="2059" max="2059" width="7.42578125" style="1" customWidth="1"/>
    <col min="2060" max="2060" width="6.5703125" style="1" customWidth="1"/>
    <col min="2061" max="2062" width="9.28515625" style="1" customWidth="1"/>
    <col min="2063" max="2303" width="9.140625" style="1"/>
    <col min="2304" max="2304" width="11.7109375" style="1" customWidth="1"/>
    <col min="2305" max="2305" width="9" style="1" customWidth="1"/>
    <col min="2306" max="2306" width="13.28515625" style="1" customWidth="1"/>
    <col min="2307" max="2307" width="12.28515625" style="1" customWidth="1"/>
    <col min="2308" max="2308" width="12.42578125" style="1" customWidth="1"/>
    <col min="2309" max="2309" width="11.28515625" style="1" customWidth="1"/>
    <col min="2310" max="2310" width="16.85546875" style="1" customWidth="1"/>
    <col min="2311" max="2311" width="10.140625" style="1" customWidth="1"/>
    <col min="2312" max="2312" width="15" style="1" customWidth="1"/>
    <col min="2313" max="2313" width="10.7109375" style="1" customWidth="1"/>
    <col min="2314" max="2314" width="11.140625" style="1" customWidth="1"/>
    <col min="2315" max="2315" width="7.42578125" style="1" customWidth="1"/>
    <col min="2316" max="2316" width="6.5703125" style="1" customWidth="1"/>
    <col min="2317" max="2318" width="9.28515625" style="1" customWidth="1"/>
    <col min="2319" max="2559" width="9.140625" style="1"/>
    <col min="2560" max="2560" width="11.7109375" style="1" customWidth="1"/>
    <col min="2561" max="2561" width="9" style="1" customWidth="1"/>
    <col min="2562" max="2562" width="13.28515625" style="1" customWidth="1"/>
    <col min="2563" max="2563" width="12.28515625" style="1" customWidth="1"/>
    <col min="2564" max="2564" width="12.42578125" style="1" customWidth="1"/>
    <col min="2565" max="2565" width="11.28515625" style="1" customWidth="1"/>
    <col min="2566" max="2566" width="16.85546875" style="1" customWidth="1"/>
    <col min="2567" max="2567" width="10.140625" style="1" customWidth="1"/>
    <col min="2568" max="2568" width="15" style="1" customWidth="1"/>
    <col min="2569" max="2569" width="10.7109375" style="1" customWidth="1"/>
    <col min="2570" max="2570" width="11.140625" style="1" customWidth="1"/>
    <col min="2571" max="2571" width="7.42578125" style="1" customWidth="1"/>
    <col min="2572" max="2572" width="6.5703125" style="1" customWidth="1"/>
    <col min="2573" max="2574" width="9.28515625" style="1" customWidth="1"/>
    <col min="2575" max="2815" width="9.140625" style="1"/>
    <col min="2816" max="2816" width="11.7109375" style="1" customWidth="1"/>
    <col min="2817" max="2817" width="9" style="1" customWidth="1"/>
    <col min="2818" max="2818" width="13.28515625" style="1" customWidth="1"/>
    <col min="2819" max="2819" width="12.28515625" style="1" customWidth="1"/>
    <col min="2820" max="2820" width="12.42578125" style="1" customWidth="1"/>
    <col min="2821" max="2821" width="11.28515625" style="1" customWidth="1"/>
    <col min="2822" max="2822" width="16.85546875" style="1" customWidth="1"/>
    <col min="2823" max="2823" width="10.140625" style="1" customWidth="1"/>
    <col min="2824" max="2824" width="15" style="1" customWidth="1"/>
    <col min="2825" max="2825" width="10.7109375" style="1" customWidth="1"/>
    <col min="2826" max="2826" width="11.140625" style="1" customWidth="1"/>
    <col min="2827" max="2827" width="7.42578125" style="1" customWidth="1"/>
    <col min="2828" max="2828" width="6.5703125" style="1" customWidth="1"/>
    <col min="2829" max="2830" width="9.28515625" style="1" customWidth="1"/>
    <col min="2831" max="3071" width="9.140625" style="1"/>
    <col min="3072" max="3072" width="11.7109375" style="1" customWidth="1"/>
    <col min="3073" max="3073" width="9" style="1" customWidth="1"/>
    <col min="3074" max="3074" width="13.28515625" style="1" customWidth="1"/>
    <col min="3075" max="3075" width="12.28515625" style="1" customWidth="1"/>
    <col min="3076" max="3076" width="12.42578125" style="1" customWidth="1"/>
    <col min="3077" max="3077" width="11.28515625" style="1" customWidth="1"/>
    <col min="3078" max="3078" width="16.85546875" style="1" customWidth="1"/>
    <col min="3079" max="3079" width="10.140625" style="1" customWidth="1"/>
    <col min="3080" max="3080" width="15" style="1" customWidth="1"/>
    <col min="3081" max="3081" width="10.7109375" style="1" customWidth="1"/>
    <col min="3082" max="3082" width="11.140625" style="1" customWidth="1"/>
    <col min="3083" max="3083" width="7.42578125" style="1" customWidth="1"/>
    <col min="3084" max="3084" width="6.5703125" style="1" customWidth="1"/>
    <col min="3085" max="3086" width="9.28515625" style="1" customWidth="1"/>
    <col min="3087" max="3327" width="9.140625" style="1"/>
    <col min="3328" max="3328" width="11.7109375" style="1" customWidth="1"/>
    <col min="3329" max="3329" width="9" style="1" customWidth="1"/>
    <col min="3330" max="3330" width="13.28515625" style="1" customWidth="1"/>
    <col min="3331" max="3331" width="12.28515625" style="1" customWidth="1"/>
    <col min="3332" max="3332" width="12.42578125" style="1" customWidth="1"/>
    <col min="3333" max="3333" width="11.28515625" style="1" customWidth="1"/>
    <col min="3334" max="3334" width="16.85546875" style="1" customWidth="1"/>
    <col min="3335" max="3335" width="10.140625" style="1" customWidth="1"/>
    <col min="3336" max="3336" width="15" style="1" customWidth="1"/>
    <col min="3337" max="3337" width="10.7109375" style="1" customWidth="1"/>
    <col min="3338" max="3338" width="11.140625" style="1" customWidth="1"/>
    <col min="3339" max="3339" width="7.42578125" style="1" customWidth="1"/>
    <col min="3340" max="3340" width="6.5703125" style="1" customWidth="1"/>
    <col min="3341" max="3342" width="9.28515625" style="1" customWidth="1"/>
    <col min="3343" max="3583" width="9.140625" style="1"/>
    <col min="3584" max="3584" width="11.7109375" style="1" customWidth="1"/>
    <col min="3585" max="3585" width="9" style="1" customWidth="1"/>
    <col min="3586" max="3586" width="13.28515625" style="1" customWidth="1"/>
    <col min="3587" max="3587" width="12.28515625" style="1" customWidth="1"/>
    <col min="3588" max="3588" width="12.42578125" style="1" customWidth="1"/>
    <col min="3589" max="3589" width="11.28515625" style="1" customWidth="1"/>
    <col min="3590" max="3590" width="16.85546875" style="1" customWidth="1"/>
    <col min="3591" max="3591" width="10.140625" style="1" customWidth="1"/>
    <col min="3592" max="3592" width="15" style="1" customWidth="1"/>
    <col min="3593" max="3593" width="10.7109375" style="1" customWidth="1"/>
    <col min="3594" max="3594" width="11.140625" style="1" customWidth="1"/>
    <col min="3595" max="3595" width="7.42578125" style="1" customWidth="1"/>
    <col min="3596" max="3596" width="6.5703125" style="1" customWidth="1"/>
    <col min="3597" max="3598" width="9.28515625" style="1" customWidth="1"/>
    <col min="3599" max="3839" width="9.140625" style="1"/>
    <col min="3840" max="3840" width="11.7109375" style="1" customWidth="1"/>
    <col min="3841" max="3841" width="9" style="1" customWidth="1"/>
    <col min="3842" max="3842" width="13.28515625" style="1" customWidth="1"/>
    <col min="3843" max="3843" width="12.28515625" style="1" customWidth="1"/>
    <col min="3844" max="3844" width="12.42578125" style="1" customWidth="1"/>
    <col min="3845" max="3845" width="11.28515625" style="1" customWidth="1"/>
    <col min="3846" max="3846" width="16.85546875" style="1" customWidth="1"/>
    <col min="3847" max="3847" width="10.140625" style="1" customWidth="1"/>
    <col min="3848" max="3848" width="15" style="1" customWidth="1"/>
    <col min="3849" max="3849" width="10.7109375" style="1" customWidth="1"/>
    <col min="3850" max="3850" width="11.140625" style="1" customWidth="1"/>
    <col min="3851" max="3851" width="7.42578125" style="1" customWidth="1"/>
    <col min="3852" max="3852" width="6.5703125" style="1" customWidth="1"/>
    <col min="3853" max="3854" width="9.28515625" style="1" customWidth="1"/>
    <col min="3855" max="4095" width="9.140625" style="1"/>
    <col min="4096" max="4096" width="11.7109375" style="1" customWidth="1"/>
    <col min="4097" max="4097" width="9" style="1" customWidth="1"/>
    <col min="4098" max="4098" width="13.28515625" style="1" customWidth="1"/>
    <col min="4099" max="4099" width="12.28515625" style="1" customWidth="1"/>
    <col min="4100" max="4100" width="12.42578125" style="1" customWidth="1"/>
    <col min="4101" max="4101" width="11.28515625" style="1" customWidth="1"/>
    <col min="4102" max="4102" width="16.85546875" style="1" customWidth="1"/>
    <col min="4103" max="4103" width="10.140625" style="1" customWidth="1"/>
    <col min="4104" max="4104" width="15" style="1" customWidth="1"/>
    <col min="4105" max="4105" width="10.7109375" style="1" customWidth="1"/>
    <col min="4106" max="4106" width="11.140625" style="1" customWidth="1"/>
    <col min="4107" max="4107" width="7.42578125" style="1" customWidth="1"/>
    <col min="4108" max="4108" width="6.5703125" style="1" customWidth="1"/>
    <col min="4109" max="4110" width="9.28515625" style="1" customWidth="1"/>
    <col min="4111" max="4351" width="9.140625" style="1"/>
    <col min="4352" max="4352" width="11.7109375" style="1" customWidth="1"/>
    <col min="4353" max="4353" width="9" style="1" customWidth="1"/>
    <col min="4354" max="4354" width="13.28515625" style="1" customWidth="1"/>
    <col min="4355" max="4355" width="12.28515625" style="1" customWidth="1"/>
    <col min="4356" max="4356" width="12.42578125" style="1" customWidth="1"/>
    <col min="4357" max="4357" width="11.28515625" style="1" customWidth="1"/>
    <col min="4358" max="4358" width="16.85546875" style="1" customWidth="1"/>
    <col min="4359" max="4359" width="10.140625" style="1" customWidth="1"/>
    <col min="4360" max="4360" width="15" style="1" customWidth="1"/>
    <col min="4361" max="4361" width="10.7109375" style="1" customWidth="1"/>
    <col min="4362" max="4362" width="11.140625" style="1" customWidth="1"/>
    <col min="4363" max="4363" width="7.42578125" style="1" customWidth="1"/>
    <col min="4364" max="4364" width="6.5703125" style="1" customWidth="1"/>
    <col min="4365" max="4366" width="9.28515625" style="1" customWidth="1"/>
    <col min="4367" max="4607" width="9.140625" style="1"/>
    <col min="4608" max="4608" width="11.7109375" style="1" customWidth="1"/>
    <col min="4609" max="4609" width="9" style="1" customWidth="1"/>
    <col min="4610" max="4610" width="13.28515625" style="1" customWidth="1"/>
    <col min="4611" max="4611" width="12.28515625" style="1" customWidth="1"/>
    <col min="4612" max="4612" width="12.42578125" style="1" customWidth="1"/>
    <col min="4613" max="4613" width="11.28515625" style="1" customWidth="1"/>
    <col min="4614" max="4614" width="16.85546875" style="1" customWidth="1"/>
    <col min="4615" max="4615" width="10.140625" style="1" customWidth="1"/>
    <col min="4616" max="4616" width="15" style="1" customWidth="1"/>
    <col min="4617" max="4617" width="10.7109375" style="1" customWidth="1"/>
    <col min="4618" max="4618" width="11.140625" style="1" customWidth="1"/>
    <col min="4619" max="4619" width="7.42578125" style="1" customWidth="1"/>
    <col min="4620" max="4620" width="6.5703125" style="1" customWidth="1"/>
    <col min="4621" max="4622" width="9.28515625" style="1" customWidth="1"/>
    <col min="4623" max="4863" width="9.140625" style="1"/>
    <col min="4864" max="4864" width="11.7109375" style="1" customWidth="1"/>
    <col min="4865" max="4865" width="9" style="1" customWidth="1"/>
    <col min="4866" max="4866" width="13.28515625" style="1" customWidth="1"/>
    <col min="4867" max="4867" width="12.28515625" style="1" customWidth="1"/>
    <col min="4868" max="4868" width="12.42578125" style="1" customWidth="1"/>
    <col min="4869" max="4869" width="11.28515625" style="1" customWidth="1"/>
    <col min="4870" max="4870" width="16.85546875" style="1" customWidth="1"/>
    <col min="4871" max="4871" width="10.140625" style="1" customWidth="1"/>
    <col min="4872" max="4872" width="15" style="1" customWidth="1"/>
    <col min="4873" max="4873" width="10.7109375" style="1" customWidth="1"/>
    <col min="4874" max="4874" width="11.140625" style="1" customWidth="1"/>
    <col min="4875" max="4875" width="7.42578125" style="1" customWidth="1"/>
    <col min="4876" max="4876" width="6.5703125" style="1" customWidth="1"/>
    <col min="4877" max="4878" width="9.28515625" style="1" customWidth="1"/>
    <col min="4879" max="5119" width="9.140625" style="1"/>
    <col min="5120" max="5120" width="11.7109375" style="1" customWidth="1"/>
    <col min="5121" max="5121" width="9" style="1" customWidth="1"/>
    <col min="5122" max="5122" width="13.28515625" style="1" customWidth="1"/>
    <col min="5123" max="5123" width="12.28515625" style="1" customWidth="1"/>
    <col min="5124" max="5124" width="12.42578125" style="1" customWidth="1"/>
    <col min="5125" max="5125" width="11.28515625" style="1" customWidth="1"/>
    <col min="5126" max="5126" width="16.85546875" style="1" customWidth="1"/>
    <col min="5127" max="5127" width="10.140625" style="1" customWidth="1"/>
    <col min="5128" max="5128" width="15" style="1" customWidth="1"/>
    <col min="5129" max="5129" width="10.7109375" style="1" customWidth="1"/>
    <col min="5130" max="5130" width="11.140625" style="1" customWidth="1"/>
    <col min="5131" max="5131" width="7.42578125" style="1" customWidth="1"/>
    <col min="5132" max="5132" width="6.5703125" style="1" customWidth="1"/>
    <col min="5133" max="5134" width="9.28515625" style="1" customWidth="1"/>
    <col min="5135" max="5375" width="9.140625" style="1"/>
    <col min="5376" max="5376" width="11.7109375" style="1" customWidth="1"/>
    <col min="5377" max="5377" width="9" style="1" customWidth="1"/>
    <col min="5378" max="5378" width="13.28515625" style="1" customWidth="1"/>
    <col min="5379" max="5379" width="12.28515625" style="1" customWidth="1"/>
    <col min="5380" max="5380" width="12.42578125" style="1" customWidth="1"/>
    <col min="5381" max="5381" width="11.28515625" style="1" customWidth="1"/>
    <col min="5382" max="5382" width="16.85546875" style="1" customWidth="1"/>
    <col min="5383" max="5383" width="10.140625" style="1" customWidth="1"/>
    <col min="5384" max="5384" width="15" style="1" customWidth="1"/>
    <col min="5385" max="5385" width="10.7109375" style="1" customWidth="1"/>
    <col min="5386" max="5386" width="11.140625" style="1" customWidth="1"/>
    <col min="5387" max="5387" width="7.42578125" style="1" customWidth="1"/>
    <col min="5388" max="5388" width="6.5703125" style="1" customWidth="1"/>
    <col min="5389" max="5390" width="9.28515625" style="1" customWidth="1"/>
    <col min="5391" max="5631" width="9.140625" style="1"/>
    <col min="5632" max="5632" width="11.7109375" style="1" customWidth="1"/>
    <col min="5633" max="5633" width="9" style="1" customWidth="1"/>
    <col min="5634" max="5634" width="13.28515625" style="1" customWidth="1"/>
    <col min="5635" max="5635" width="12.28515625" style="1" customWidth="1"/>
    <col min="5636" max="5636" width="12.42578125" style="1" customWidth="1"/>
    <col min="5637" max="5637" width="11.28515625" style="1" customWidth="1"/>
    <col min="5638" max="5638" width="16.85546875" style="1" customWidth="1"/>
    <col min="5639" max="5639" width="10.140625" style="1" customWidth="1"/>
    <col min="5640" max="5640" width="15" style="1" customWidth="1"/>
    <col min="5641" max="5641" width="10.7109375" style="1" customWidth="1"/>
    <col min="5642" max="5642" width="11.140625" style="1" customWidth="1"/>
    <col min="5643" max="5643" width="7.42578125" style="1" customWidth="1"/>
    <col min="5644" max="5644" width="6.5703125" style="1" customWidth="1"/>
    <col min="5645" max="5646" width="9.28515625" style="1" customWidth="1"/>
    <col min="5647" max="5887" width="9.140625" style="1"/>
    <col min="5888" max="5888" width="11.7109375" style="1" customWidth="1"/>
    <col min="5889" max="5889" width="9" style="1" customWidth="1"/>
    <col min="5890" max="5890" width="13.28515625" style="1" customWidth="1"/>
    <col min="5891" max="5891" width="12.28515625" style="1" customWidth="1"/>
    <col min="5892" max="5892" width="12.42578125" style="1" customWidth="1"/>
    <col min="5893" max="5893" width="11.28515625" style="1" customWidth="1"/>
    <col min="5894" max="5894" width="16.85546875" style="1" customWidth="1"/>
    <col min="5895" max="5895" width="10.140625" style="1" customWidth="1"/>
    <col min="5896" max="5896" width="15" style="1" customWidth="1"/>
    <col min="5897" max="5897" width="10.7109375" style="1" customWidth="1"/>
    <col min="5898" max="5898" width="11.140625" style="1" customWidth="1"/>
    <col min="5899" max="5899" width="7.42578125" style="1" customWidth="1"/>
    <col min="5900" max="5900" width="6.5703125" style="1" customWidth="1"/>
    <col min="5901" max="5902" width="9.28515625" style="1" customWidth="1"/>
    <col min="5903" max="6143" width="9.140625" style="1"/>
    <col min="6144" max="6144" width="11.7109375" style="1" customWidth="1"/>
    <col min="6145" max="6145" width="9" style="1" customWidth="1"/>
    <col min="6146" max="6146" width="13.28515625" style="1" customWidth="1"/>
    <col min="6147" max="6147" width="12.28515625" style="1" customWidth="1"/>
    <col min="6148" max="6148" width="12.42578125" style="1" customWidth="1"/>
    <col min="6149" max="6149" width="11.28515625" style="1" customWidth="1"/>
    <col min="6150" max="6150" width="16.85546875" style="1" customWidth="1"/>
    <col min="6151" max="6151" width="10.140625" style="1" customWidth="1"/>
    <col min="6152" max="6152" width="15" style="1" customWidth="1"/>
    <col min="6153" max="6153" width="10.7109375" style="1" customWidth="1"/>
    <col min="6154" max="6154" width="11.140625" style="1" customWidth="1"/>
    <col min="6155" max="6155" width="7.42578125" style="1" customWidth="1"/>
    <col min="6156" max="6156" width="6.5703125" style="1" customWidth="1"/>
    <col min="6157" max="6158" width="9.28515625" style="1" customWidth="1"/>
    <col min="6159" max="6399" width="9.140625" style="1"/>
    <col min="6400" max="6400" width="11.7109375" style="1" customWidth="1"/>
    <col min="6401" max="6401" width="9" style="1" customWidth="1"/>
    <col min="6402" max="6402" width="13.28515625" style="1" customWidth="1"/>
    <col min="6403" max="6403" width="12.28515625" style="1" customWidth="1"/>
    <col min="6404" max="6404" width="12.42578125" style="1" customWidth="1"/>
    <col min="6405" max="6405" width="11.28515625" style="1" customWidth="1"/>
    <col min="6406" max="6406" width="16.85546875" style="1" customWidth="1"/>
    <col min="6407" max="6407" width="10.140625" style="1" customWidth="1"/>
    <col min="6408" max="6408" width="15" style="1" customWidth="1"/>
    <col min="6409" max="6409" width="10.7109375" style="1" customWidth="1"/>
    <col min="6410" max="6410" width="11.140625" style="1" customWidth="1"/>
    <col min="6411" max="6411" width="7.42578125" style="1" customWidth="1"/>
    <col min="6412" max="6412" width="6.5703125" style="1" customWidth="1"/>
    <col min="6413" max="6414" width="9.28515625" style="1" customWidth="1"/>
    <col min="6415" max="6655" width="9.140625" style="1"/>
    <col min="6656" max="6656" width="11.7109375" style="1" customWidth="1"/>
    <col min="6657" max="6657" width="9" style="1" customWidth="1"/>
    <col min="6658" max="6658" width="13.28515625" style="1" customWidth="1"/>
    <col min="6659" max="6659" width="12.28515625" style="1" customWidth="1"/>
    <col min="6660" max="6660" width="12.42578125" style="1" customWidth="1"/>
    <col min="6661" max="6661" width="11.28515625" style="1" customWidth="1"/>
    <col min="6662" max="6662" width="16.85546875" style="1" customWidth="1"/>
    <col min="6663" max="6663" width="10.140625" style="1" customWidth="1"/>
    <col min="6664" max="6664" width="15" style="1" customWidth="1"/>
    <col min="6665" max="6665" width="10.7109375" style="1" customWidth="1"/>
    <col min="6666" max="6666" width="11.140625" style="1" customWidth="1"/>
    <col min="6667" max="6667" width="7.42578125" style="1" customWidth="1"/>
    <col min="6668" max="6668" width="6.5703125" style="1" customWidth="1"/>
    <col min="6669" max="6670" width="9.28515625" style="1" customWidth="1"/>
    <col min="6671" max="6911" width="9.140625" style="1"/>
    <col min="6912" max="6912" width="11.7109375" style="1" customWidth="1"/>
    <col min="6913" max="6913" width="9" style="1" customWidth="1"/>
    <col min="6914" max="6914" width="13.28515625" style="1" customWidth="1"/>
    <col min="6915" max="6915" width="12.28515625" style="1" customWidth="1"/>
    <col min="6916" max="6916" width="12.42578125" style="1" customWidth="1"/>
    <col min="6917" max="6917" width="11.28515625" style="1" customWidth="1"/>
    <col min="6918" max="6918" width="16.85546875" style="1" customWidth="1"/>
    <col min="6919" max="6919" width="10.140625" style="1" customWidth="1"/>
    <col min="6920" max="6920" width="15" style="1" customWidth="1"/>
    <col min="6921" max="6921" width="10.7109375" style="1" customWidth="1"/>
    <col min="6922" max="6922" width="11.140625" style="1" customWidth="1"/>
    <col min="6923" max="6923" width="7.42578125" style="1" customWidth="1"/>
    <col min="6924" max="6924" width="6.5703125" style="1" customWidth="1"/>
    <col min="6925" max="6926" width="9.28515625" style="1" customWidth="1"/>
    <col min="6927" max="7167" width="9.140625" style="1"/>
    <col min="7168" max="7168" width="11.7109375" style="1" customWidth="1"/>
    <col min="7169" max="7169" width="9" style="1" customWidth="1"/>
    <col min="7170" max="7170" width="13.28515625" style="1" customWidth="1"/>
    <col min="7171" max="7171" width="12.28515625" style="1" customWidth="1"/>
    <col min="7172" max="7172" width="12.42578125" style="1" customWidth="1"/>
    <col min="7173" max="7173" width="11.28515625" style="1" customWidth="1"/>
    <col min="7174" max="7174" width="16.85546875" style="1" customWidth="1"/>
    <col min="7175" max="7175" width="10.140625" style="1" customWidth="1"/>
    <col min="7176" max="7176" width="15" style="1" customWidth="1"/>
    <col min="7177" max="7177" width="10.7109375" style="1" customWidth="1"/>
    <col min="7178" max="7178" width="11.140625" style="1" customWidth="1"/>
    <col min="7179" max="7179" width="7.42578125" style="1" customWidth="1"/>
    <col min="7180" max="7180" width="6.5703125" style="1" customWidth="1"/>
    <col min="7181" max="7182" width="9.28515625" style="1" customWidth="1"/>
    <col min="7183" max="7423" width="9.140625" style="1"/>
    <col min="7424" max="7424" width="11.7109375" style="1" customWidth="1"/>
    <col min="7425" max="7425" width="9" style="1" customWidth="1"/>
    <col min="7426" max="7426" width="13.28515625" style="1" customWidth="1"/>
    <col min="7427" max="7427" width="12.28515625" style="1" customWidth="1"/>
    <col min="7428" max="7428" width="12.42578125" style="1" customWidth="1"/>
    <col min="7429" max="7429" width="11.28515625" style="1" customWidth="1"/>
    <col min="7430" max="7430" width="16.85546875" style="1" customWidth="1"/>
    <col min="7431" max="7431" width="10.140625" style="1" customWidth="1"/>
    <col min="7432" max="7432" width="15" style="1" customWidth="1"/>
    <col min="7433" max="7433" width="10.7109375" style="1" customWidth="1"/>
    <col min="7434" max="7434" width="11.140625" style="1" customWidth="1"/>
    <col min="7435" max="7435" width="7.42578125" style="1" customWidth="1"/>
    <col min="7436" max="7436" width="6.5703125" style="1" customWidth="1"/>
    <col min="7437" max="7438" width="9.28515625" style="1" customWidth="1"/>
    <col min="7439" max="7679" width="9.140625" style="1"/>
    <col min="7680" max="7680" width="11.7109375" style="1" customWidth="1"/>
    <col min="7681" max="7681" width="9" style="1" customWidth="1"/>
    <col min="7682" max="7682" width="13.28515625" style="1" customWidth="1"/>
    <col min="7683" max="7683" width="12.28515625" style="1" customWidth="1"/>
    <col min="7684" max="7684" width="12.42578125" style="1" customWidth="1"/>
    <col min="7685" max="7685" width="11.28515625" style="1" customWidth="1"/>
    <col min="7686" max="7686" width="16.85546875" style="1" customWidth="1"/>
    <col min="7687" max="7687" width="10.140625" style="1" customWidth="1"/>
    <col min="7688" max="7688" width="15" style="1" customWidth="1"/>
    <col min="7689" max="7689" width="10.7109375" style="1" customWidth="1"/>
    <col min="7690" max="7690" width="11.140625" style="1" customWidth="1"/>
    <col min="7691" max="7691" width="7.42578125" style="1" customWidth="1"/>
    <col min="7692" max="7692" width="6.5703125" style="1" customWidth="1"/>
    <col min="7693" max="7694" width="9.28515625" style="1" customWidth="1"/>
    <col min="7695" max="7935" width="9.140625" style="1"/>
    <col min="7936" max="7936" width="11.7109375" style="1" customWidth="1"/>
    <col min="7937" max="7937" width="9" style="1" customWidth="1"/>
    <col min="7938" max="7938" width="13.28515625" style="1" customWidth="1"/>
    <col min="7939" max="7939" width="12.28515625" style="1" customWidth="1"/>
    <col min="7940" max="7940" width="12.42578125" style="1" customWidth="1"/>
    <col min="7941" max="7941" width="11.28515625" style="1" customWidth="1"/>
    <col min="7942" max="7942" width="16.85546875" style="1" customWidth="1"/>
    <col min="7943" max="7943" width="10.140625" style="1" customWidth="1"/>
    <col min="7944" max="7944" width="15" style="1" customWidth="1"/>
    <col min="7945" max="7945" width="10.7109375" style="1" customWidth="1"/>
    <col min="7946" max="7946" width="11.140625" style="1" customWidth="1"/>
    <col min="7947" max="7947" width="7.42578125" style="1" customWidth="1"/>
    <col min="7948" max="7948" width="6.5703125" style="1" customWidth="1"/>
    <col min="7949" max="7950" width="9.28515625" style="1" customWidth="1"/>
    <col min="7951" max="8191" width="9.140625" style="1"/>
    <col min="8192" max="8192" width="11.7109375" style="1" customWidth="1"/>
    <col min="8193" max="8193" width="9" style="1" customWidth="1"/>
    <col min="8194" max="8194" width="13.28515625" style="1" customWidth="1"/>
    <col min="8195" max="8195" width="12.28515625" style="1" customWidth="1"/>
    <col min="8196" max="8196" width="12.42578125" style="1" customWidth="1"/>
    <col min="8197" max="8197" width="11.28515625" style="1" customWidth="1"/>
    <col min="8198" max="8198" width="16.85546875" style="1" customWidth="1"/>
    <col min="8199" max="8199" width="10.140625" style="1" customWidth="1"/>
    <col min="8200" max="8200" width="15" style="1" customWidth="1"/>
    <col min="8201" max="8201" width="10.7109375" style="1" customWidth="1"/>
    <col min="8202" max="8202" width="11.140625" style="1" customWidth="1"/>
    <col min="8203" max="8203" width="7.42578125" style="1" customWidth="1"/>
    <col min="8204" max="8204" width="6.5703125" style="1" customWidth="1"/>
    <col min="8205" max="8206" width="9.28515625" style="1" customWidth="1"/>
    <col min="8207" max="8447" width="9.140625" style="1"/>
    <col min="8448" max="8448" width="11.7109375" style="1" customWidth="1"/>
    <col min="8449" max="8449" width="9" style="1" customWidth="1"/>
    <col min="8450" max="8450" width="13.28515625" style="1" customWidth="1"/>
    <col min="8451" max="8451" width="12.28515625" style="1" customWidth="1"/>
    <col min="8452" max="8452" width="12.42578125" style="1" customWidth="1"/>
    <col min="8453" max="8453" width="11.28515625" style="1" customWidth="1"/>
    <col min="8454" max="8454" width="16.85546875" style="1" customWidth="1"/>
    <col min="8455" max="8455" width="10.140625" style="1" customWidth="1"/>
    <col min="8456" max="8456" width="15" style="1" customWidth="1"/>
    <col min="8457" max="8457" width="10.7109375" style="1" customWidth="1"/>
    <col min="8458" max="8458" width="11.140625" style="1" customWidth="1"/>
    <col min="8459" max="8459" width="7.42578125" style="1" customWidth="1"/>
    <col min="8460" max="8460" width="6.5703125" style="1" customWidth="1"/>
    <col min="8461" max="8462" width="9.28515625" style="1" customWidth="1"/>
    <col min="8463" max="8703" width="9.140625" style="1"/>
    <col min="8704" max="8704" width="11.7109375" style="1" customWidth="1"/>
    <col min="8705" max="8705" width="9" style="1" customWidth="1"/>
    <col min="8706" max="8706" width="13.28515625" style="1" customWidth="1"/>
    <col min="8707" max="8707" width="12.28515625" style="1" customWidth="1"/>
    <col min="8708" max="8708" width="12.42578125" style="1" customWidth="1"/>
    <col min="8709" max="8709" width="11.28515625" style="1" customWidth="1"/>
    <col min="8710" max="8710" width="16.85546875" style="1" customWidth="1"/>
    <col min="8711" max="8711" width="10.140625" style="1" customWidth="1"/>
    <col min="8712" max="8712" width="15" style="1" customWidth="1"/>
    <col min="8713" max="8713" width="10.7109375" style="1" customWidth="1"/>
    <col min="8714" max="8714" width="11.140625" style="1" customWidth="1"/>
    <col min="8715" max="8715" width="7.42578125" style="1" customWidth="1"/>
    <col min="8716" max="8716" width="6.5703125" style="1" customWidth="1"/>
    <col min="8717" max="8718" width="9.28515625" style="1" customWidth="1"/>
    <col min="8719" max="8959" width="9.140625" style="1"/>
    <col min="8960" max="8960" width="11.7109375" style="1" customWidth="1"/>
    <col min="8961" max="8961" width="9" style="1" customWidth="1"/>
    <col min="8962" max="8962" width="13.28515625" style="1" customWidth="1"/>
    <col min="8963" max="8963" width="12.28515625" style="1" customWidth="1"/>
    <col min="8964" max="8964" width="12.42578125" style="1" customWidth="1"/>
    <col min="8965" max="8965" width="11.28515625" style="1" customWidth="1"/>
    <col min="8966" max="8966" width="16.85546875" style="1" customWidth="1"/>
    <col min="8967" max="8967" width="10.140625" style="1" customWidth="1"/>
    <col min="8968" max="8968" width="15" style="1" customWidth="1"/>
    <col min="8969" max="8969" width="10.7109375" style="1" customWidth="1"/>
    <col min="8970" max="8970" width="11.140625" style="1" customWidth="1"/>
    <col min="8971" max="8971" width="7.42578125" style="1" customWidth="1"/>
    <col min="8972" max="8972" width="6.5703125" style="1" customWidth="1"/>
    <col min="8973" max="8974" width="9.28515625" style="1" customWidth="1"/>
    <col min="8975" max="9215" width="9.140625" style="1"/>
    <col min="9216" max="9216" width="11.7109375" style="1" customWidth="1"/>
    <col min="9217" max="9217" width="9" style="1" customWidth="1"/>
    <col min="9218" max="9218" width="13.28515625" style="1" customWidth="1"/>
    <col min="9219" max="9219" width="12.28515625" style="1" customWidth="1"/>
    <col min="9220" max="9220" width="12.42578125" style="1" customWidth="1"/>
    <col min="9221" max="9221" width="11.28515625" style="1" customWidth="1"/>
    <col min="9222" max="9222" width="16.85546875" style="1" customWidth="1"/>
    <col min="9223" max="9223" width="10.140625" style="1" customWidth="1"/>
    <col min="9224" max="9224" width="15" style="1" customWidth="1"/>
    <col min="9225" max="9225" width="10.7109375" style="1" customWidth="1"/>
    <col min="9226" max="9226" width="11.140625" style="1" customWidth="1"/>
    <col min="9227" max="9227" width="7.42578125" style="1" customWidth="1"/>
    <col min="9228" max="9228" width="6.5703125" style="1" customWidth="1"/>
    <col min="9229" max="9230" width="9.28515625" style="1" customWidth="1"/>
    <col min="9231" max="9471" width="9.140625" style="1"/>
    <col min="9472" max="9472" width="11.7109375" style="1" customWidth="1"/>
    <col min="9473" max="9473" width="9" style="1" customWidth="1"/>
    <col min="9474" max="9474" width="13.28515625" style="1" customWidth="1"/>
    <col min="9475" max="9475" width="12.28515625" style="1" customWidth="1"/>
    <col min="9476" max="9476" width="12.42578125" style="1" customWidth="1"/>
    <col min="9477" max="9477" width="11.28515625" style="1" customWidth="1"/>
    <col min="9478" max="9478" width="16.85546875" style="1" customWidth="1"/>
    <col min="9479" max="9479" width="10.140625" style="1" customWidth="1"/>
    <col min="9480" max="9480" width="15" style="1" customWidth="1"/>
    <col min="9481" max="9481" width="10.7109375" style="1" customWidth="1"/>
    <col min="9482" max="9482" width="11.140625" style="1" customWidth="1"/>
    <col min="9483" max="9483" width="7.42578125" style="1" customWidth="1"/>
    <col min="9484" max="9484" width="6.5703125" style="1" customWidth="1"/>
    <col min="9485" max="9486" width="9.28515625" style="1" customWidth="1"/>
    <col min="9487" max="9727" width="9.140625" style="1"/>
    <col min="9728" max="9728" width="11.7109375" style="1" customWidth="1"/>
    <col min="9729" max="9729" width="9" style="1" customWidth="1"/>
    <col min="9730" max="9730" width="13.28515625" style="1" customWidth="1"/>
    <col min="9731" max="9731" width="12.28515625" style="1" customWidth="1"/>
    <col min="9732" max="9732" width="12.42578125" style="1" customWidth="1"/>
    <col min="9733" max="9733" width="11.28515625" style="1" customWidth="1"/>
    <col min="9734" max="9734" width="16.85546875" style="1" customWidth="1"/>
    <col min="9735" max="9735" width="10.140625" style="1" customWidth="1"/>
    <col min="9736" max="9736" width="15" style="1" customWidth="1"/>
    <col min="9737" max="9737" width="10.7109375" style="1" customWidth="1"/>
    <col min="9738" max="9738" width="11.140625" style="1" customWidth="1"/>
    <col min="9739" max="9739" width="7.42578125" style="1" customWidth="1"/>
    <col min="9740" max="9740" width="6.5703125" style="1" customWidth="1"/>
    <col min="9741" max="9742" width="9.28515625" style="1" customWidth="1"/>
    <col min="9743" max="9983" width="9.140625" style="1"/>
    <col min="9984" max="9984" width="11.7109375" style="1" customWidth="1"/>
    <col min="9985" max="9985" width="9" style="1" customWidth="1"/>
    <col min="9986" max="9986" width="13.28515625" style="1" customWidth="1"/>
    <col min="9987" max="9987" width="12.28515625" style="1" customWidth="1"/>
    <col min="9988" max="9988" width="12.42578125" style="1" customWidth="1"/>
    <col min="9989" max="9989" width="11.28515625" style="1" customWidth="1"/>
    <col min="9990" max="9990" width="16.85546875" style="1" customWidth="1"/>
    <col min="9991" max="9991" width="10.140625" style="1" customWidth="1"/>
    <col min="9992" max="9992" width="15" style="1" customWidth="1"/>
    <col min="9993" max="9993" width="10.7109375" style="1" customWidth="1"/>
    <col min="9994" max="9994" width="11.140625" style="1" customWidth="1"/>
    <col min="9995" max="9995" width="7.42578125" style="1" customWidth="1"/>
    <col min="9996" max="9996" width="6.5703125" style="1" customWidth="1"/>
    <col min="9997" max="9998" width="9.28515625" style="1" customWidth="1"/>
    <col min="9999" max="10239" width="9.140625" style="1"/>
    <col min="10240" max="10240" width="11.7109375" style="1" customWidth="1"/>
    <col min="10241" max="10241" width="9" style="1" customWidth="1"/>
    <col min="10242" max="10242" width="13.28515625" style="1" customWidth="1"/>
    <col min="10243" max="10243" width="12.28515625" style="1" customWidth="1"/>
    <col min="10244" max="10244" width="12.42578125" style="1" customWidth="1"/>
    <col min="10245" max="10245" width="11.28515625" style="1" customWidth="1"/>
    <col min="10246" max="10246" width="16.85546875" style="1" customWidth="1"/>
    <col min="10247" max="10247" width="10.140625" style="1" customWidth="1"/>
    <col min="10248" max="10248" width="15" style="1" customWidth="1"/>
    <col min="10249" max="10249" width="10.7109375" style="1" customWidth="1"/>
    <col min="10250" max="10250" width="11.140625" style="1" customWidth="1"/>
    <col min="10251" max="10251" width="7.42578125" style="1" customWidth="1"/>
    <col min="10252" max="10252" width="6.5703125" style="1" customWidth="1"/>
    <col min="10253" max="10254" width="9.28515625" style="1" customWidth="1"/>
    <col min="10255" max="10495" width="9.140625" style="1"/>
    <col min="10496" max="10496" width="11.7109375" style="1" customWidth="1"/>
    <col min="10497" max="10497" width="9" style="1" customWidth="1"/>
    <col min="10498" max="10498" width="13.28515625" style="1" customWidth="1"/>
    <col min="10499" max="10499" width="12.28515625" style="1" customWidth="1"/>
    <col min="10500" max="10500" width="12.42578125" style="1" customWidth="1"/>
    <col min="10501" max="10501" width="11.28515625" style="1" customWidth="1"/>
    <col min="10502" max="10502" width="16.85546875" style="1" customWidth="1"/>
    <col min="10503" max="10503" width="10.140625" style="1" customWidth="1"/>
    <col min="10504" max="10504" width="15" style="1" customWidth="1"/>
    <col min="10505" max="10505" width="10.7109375" style="1" customWidth="1"/>
    <col min="10506" max="10506" width="11.140625" style="1" customWidth="1"/>
    <col min="10507" max="10507" width="7.42578125" style="1" customWidth="1"/>
    <col min="10508" max="10508" width="6.5703125" style="1" customWidth="1"/>
    <col min="10509" max="10510" width="9.28515625" style="1" customWidth="1"/>
    <col min="10511" max="10751" width="9.140625" style="1"/>
    <col min="10752" max="10752" width="11.7109375" style="1" customWidth="1"/>
    <col min="10753" max="10753" width="9" style="1" customWidth="1"/>
    <col min="10754" max="10754" width="13.28515625" style="1" customWidth="1"/>
    <col min="10755" max="10755" width="12.28515625" style="1" customWidth="1"/>
    <col min="10756" max="10756" width="12.42578125" style="1" customWidth="1"/>
    <col min="10757" max="10757" width="11.28515625" style="1" customWidth="1"/>
    <col min="10758" max="10758" width="16.85546875" style="1" customWidth="1"/>
    <col min="10759" max="10759" width="10.140625" style="1" customWidth="1"/>
    <col min="10760" max="10760" width="15" style="1" customWidth="1"/>
    <col min="10761" max="10761" width="10.7109375" style="1" customWidth="1"/>
    <col min="10762" max="10762" width="11.140625" style="1" customWidth="1"/>
    <col min="10763" max="10763" width="7.42578125" style="1" customWidth="1"/>
    <col min="10764" max="10764" width="6.5703125" style="1" customWidth="1"/>
    <col min="10765" max="10766" width="9.28515625" style="1" customWidth="1"/>
    <col min="10767" max="11007" width="9.140625" style="1"/>
    <col min="11008" max="11008" width="11.7109375" style="1" customWidth="1"/>
    <col min="11009" max="11009" width="9" style="1" customWidth="1"/>
    <col min="11010" max="11010" width="13.28515625" style="1" customWidth="1"/>
    <col min="11011" max="11011" width="12.28515625" style="1" customWidth="1"/>
    <col min="11012" max="11012" width="12.42578125" style="1" customWidth="1"/>
    <col min="11013" max="11013" width="11.28515625" style="1" customWidth="1"/>
    <col min="11014" max="11014" width="16.85546875" style="1" customWidth="1"/>
    <col min="11015" max="11015" width="10.140625" style="1" customWidth="1"/>
    <col min="11016" max="11016" width="15" style="1" customWidth="1"/>
    <col min="11017" max="11017" width="10.7109375" style="1" customWidth="1"/>
    <col min="11018" max="11018" width="11.140625" style="1" customWidth="1"/>
    <col min="11019" max="11019" width="7.42578125" style="1" customWidth="1"/>
    <col min="11020" max="11020" width="6.5703125" style="1" customWidth="1"/>
    <col min="11021" max="11022" width="9.28515625" style="1" customWidth="1"/>
    <col min="11023" max="11263" width="9.140625" style="1"/>
    <col min="11264" max="11264" width="11.7109375" style="1" customWidth="1"/>
    <col min="11265" max="11265" width="9" style="1" customWidth="1"/>
    <col min="11266" max="11266" width="13.28515625" style="1" customWidth="1"/>
    <col min="11267" max="11267" width="12.28515625" style="1" customWidth="1"/>
    <col min="11268" max="11268" width="12.42578125" style="1" customWidth="1"/>
    <col min="11269" max="11269" width="11.28515625" style="1" customWidth="1"/>
    <col min="11270" max="11270" width="16.85546875" style="1" customWidth="1"/>
    <col min="11271" max="11271" width="10.140625" style="1" customWidth="1"/>
    <col min="11272" max="11272" width="15" style="1" customWidth="1"/>
    <col min="11273" max="11273" width="10.7109375" style="1" customWidth="1"/>
    <col min="11274" max="11274" width="11.140625" style="1" customWidth="1"/>
    <col min="11275" max="11275" width="7.42578125" style="1" customWidth="1"/>
    <col min="11276" max="11276" width="6.5703125" style="1" customWidth="1"/>
    <col min="11277" max="11278" width="9.28515625" style="1" customWidth="1"/>
    <col min="11279" max="11519" width="9.140625" style="1"/>
    <col min="11520" max="11520" width="11.7109375" style="1" customWidth="1"/>
    <col min="11521" max="11521" width="9" style="1" customWidth="1"/>
    <col min="11522" max="11522" width="13.28515625" style="1" customWidth="1"/>
    <col min="11523" max="11523" width="12.28515625" style="1" customWidth="1"/>
    <col min="11524" max="11524" width="12.42578125" style="1" customWidth="1"/>
    <col min="11525" max="11525" width="11.28515625" style="1" customWidth="1"/>
    <col min="11526" max="11526" width="16.85546875" style="1" customWidth="1"/>
    <col min="11527" max="11527" width="10.140625" style="1" customWidth="1"/>
    <col min="11528" max="11528" width="15" style="1" customWidth="1"/>
    <col min="11529" max="11529" width="10.7109375" style="1" customWidth="1"/>
    <col min="11530" max="11530" width="11.140625" style="1" customWidth="1"/>
    <col min="11531" max="11531" width="7.42578125" style="1" customWidth="1"/>
    <col min="11532" max="11532" width="6.5703125" style="1" customWidth="1"/>
    <col min="11533" max="11534" width="9.28515625" style="1" customWidth="1"/>
    <col min="11535" max="11775" width="9.140625" style="1"/>
    <col min="11776" max="11776" width="11.7109375" style="1" customWidth="1"/>
    <col min="11777" max="11777" width="9" style="1" customWidth="1"/>
    <col min="11778" max="11778" width="13.28515625" style="1" customWidth="1"/>
    <col min="11779" max="11779" width="12.28515625" style="1" customWidth="1"/>
    <col min="11780" max="11780" width="12.42578125" style="1" customWidth="1"/>
    <col min="11781" max="11781" width="11.28515625" style="1" customWidth="1"/>
    <col min="11782" max="11782" width="16.85546875" style="1" customWidth="1"/>
    <col min="11783" max="11783" width="10.140625" style="1" customWidth="1"/>
    <col min="11784" max="11784" width="15" style="1" customWidth="1"/>
    <col min="11785" max="11785" width="10.7109375" style="1" customWidth="1"/>
    <col min="11786" max="11786" width="11.140625" style="1" customWidth="1"/>
    <col min="11787" max="11787" width="7.42578125" style="1" customWidth="1"/>
    <col min="11788" max="11788" width="6.5703125" style="1" customWidth="1"/>
    <col min="11789" max="11790" width="9.28515625" style="1" customWidth="1"/>
    <col min="11791" max="12031" width="9.140625" style="1"/>
    <col min="12032" max="12032" width="11.7109375" style="1" customWidth="1"/>
    <col min="12033" max="12033" width="9" style="1" customWidth="1"/>
    <col min="12034" max="12034" width="13.28515625" style="1" customWidth="1"/>
    <col min="12035" max="12035" width="12.28515625" style="1" customWidth="1"/>
    <col min="12036" max="12036" width="12.42578125" style="1" customWidth="1"/>
    <col min="12037" max="12037" width="11.28515625" style="1" customWidth="1"/>
    <col min="12038" max="12038" width="16.85546875" style="1" customWidth="1"/>
    <col min="12039" max="12039" width="10.140625" style="1" customWidth="1"/>
    <col min="12040" max="12040" width="15" style="1" customWidth="1"/>
    <col min="12041" max="12041" width="10.7109375" style="1" customWidth="1"/>
    <col min="12042" max="12042" width="11.140625" style="1" customWidth="1"/>
    <col min="12043" max="12043" width="7.42578125" style="1" customWidth="1"/>
    <col min="12044" max="12044" width="6.5703125" style="1" customWidth="1"/>
    <col min="12045" max="12046" width="9.28515625" style="1" customWidth="1"/>
    <col min="12047" max="12287" width="9.140625" style="1"/>
    <col min="12288" max="12288" width="11.7109375" style="1" customWidth="1"/>
    <col min="12289" max="12289" width="9" style="1" customWidth="1"/>
    <col min="12290" max="12290" width="13.28515625" style="1" customWidth="1"/>
    <col min="12291" max="12291" width="12.28515625" style="1" customWidth="1"/>
    <col min="12292" max="12292" width="12.42578125" style="1" customWidth="1"/>
    <col min="12293" max="12293" width="11.28515625" style="1" customWidth="1"/>
    <col min="12294" max="12294" width="16.85546875" style="1" customWidth="1"/>
    <col min="12295" max="12295" width="10.140625" style="1" customWidth="1"/>
    <col min="12296" max="12296" width="15" style="1" customWidth="1"/>
    <col min="12297" max="12297" width="10.7109375" style="1" customWidth="1"/>
    <col min="12298" max="12298" width="11.140625" style="1" customWidth="1"/>
    <col min="12299" max="12299" width="7.42578125" style="1" customWidth="1"/>
    <col min="12300" max="12300" width="6.5703125" style="1" customWidth="1"/>
    <col min="12301" max="12302" width="9.28515625" style="1" customWidth="1"/>
    <col min="12303" max="12543" width="9.140625" style="1"/>
    <col min="12544" max="12544" width="11.7109375" style="1" customWidth="1"/>
    <col min="12545" max="12545" width="9" style="1" customWidth="1"/>
    <col min="12546" max="12546" width="13.28515625" style="1" customWidth="1"/>
    <col min="12547" max="12547" width="12.28515625" style="1" customWidth="1"/>
    <col min="12548" max="12548" width="12.42578125" style="1" customWidth="1"/>
    <col min="12549" max="12549" width="11.28515625" style="1" customWidth="1"/>
    <col min="12550" max="12550" width="16.85546875" style="1" customWidth="1"/>
    <col min="12551" max="12551" width="10.140625" style="1" customWidth="1"/>
    <col min="12552" max="12552" width="15" style="1" customWidth="1"/>
    <col min="12553" max="12553" width="10.7109375" style="1" customWidth="1"/>
    <col min="12554" max="12554" width="11.140625" style="1" customWidth="1"/>
    <col min="12555" max="12555" width="7.42578125" style="1" customWidth="1"/>
    <col min="12556" max="12556" width="6.5703125" style="1" customWidth="1"/>
    <col min="12557" max="12558" width="9.28515625" style="1" customWidth="1"/>
    <col min="12559" max="12799" width="9.140625" style="1"/>
    <col min="12800" max="12800" width="11.7109375" style="1" customWidth="1"/>
    <col min="12801" max="12801" width="9" style="1" customWidth="1"/>
    <col min="12802" max="12802" width="13.28515625" style="1" customWidth="1"/>
    <col min="12803" max="12803" width="12.28515625" style="1" customWidth="1"/>
    <col min="12804" max="12804" width="12.42578125" style="1" customWidth="1"/>
    <col min="12805" max="12805" width="11.28515625" style="1" customWidth="1"/>
    <col min="12806" max="12806" width="16.85546875" style="1" customWidth="1"/>
    <col min="12807" max="12807" width="10.140625" style="1" customWidth="1"/>
    <col min="12808" max="12808" width="15" style="1" customWidth="1"/>
    <col min="12809" max="12809" width="10.7109375" style="1" customWidth="1"/>
    <col min="12810" max="12810" width="11.140625" style="1" customWidth="1"/>
    <col min="12811" max="12811" width="7.42578125" style="1" customWidth="1"/>
    <col min="12812" max="12812" width="6.5703125" style="1" customWidth="1"/>
    <col min="12813" max="12814" width="9.28515625" style="1" customWidth="1"/>
    <col min="12815" max="13055" width="9.140625" style="1"/>
    <col min="13056" max="13056" width="11.7109375" style="1" customWidth="1"/>
    <col min="13057" max="13057" width="9" style="1" customWidth="1"/>
    <col min="13058" max="13058" width="13.28515625" style="1" customWidth="1"/>
    <col min="13059" max="13059" width="12.28515625" style="1" customWidth="1"/>
    <col min="13060" max="13060" width="12.42578125" style="1" customWidth="1"/>
    <col min="13061" max="13061" width="11.28515625" style="1" customWidth="1"/>
    <col min="13062" max="13062" width="16.85546875" style="1" customWidth="1"/>
    <col min="13063" max="13063" width="10.140625" style="1" customWidth="1"/>
    <col min="13064" max="13064" width="15" style="1" customWidth="1"/>
    <col min="13065" max="13065" width="10.7109375" style="1" customWidth="1"/>
    <col min="13066" max="13066" width="11.140625" style="1" customWidth="1"/>
    <col min="13067" max="13067" width="7.42578125" style="1" customWidth="1"/>
    <col min="13068" max="13068" width="6.5703125" style="1" customWidth="1"/>
    <col min="13069" max="13070" width="9.28515625" style="1" customWidth="1"/>
    <col min="13071" max="13311" width="9.140625" style="1"/>
    <col min="13312" max="13312" width="11.7109375" style="1" customWidth="1"/>
    <col min="13313" max="13313" width="9" style="1" customWidth="1"/>
    <col min="13314" max="13314" width="13.28515625" style="1" customWidth="1"/>
    <col min="13315" max="13315" width="12.28515625" style="1" customWidth="1"/>
    <col min="13316" max="13316" width="12.42578125" style="1" customWidth="1"/>
    <col min="13317" max="13317" width="11.28515625" style="1" customWidth="1"/>
    <col min="13318" max="13318" width="16.85546875" style="1" customWidth="1"/>
    <col min="13319" max="13319" width="10.140625" style="1" customWidth="1"/>
    <col min="13320" max="13320" width="15" style="1" customWidth="1"/>
    <col min="13321" max="13321" width="10.7109375" style="1" customWidth="1"/>
    <col min="13322" max="13322" width="11.140625" style="1" customWidth="1"/>
    <col min="13323" max="13323" width="7.42578125" style="1" customWidth="1"/>
    <col min="13324" max="13324" width="6.5703125" style="1" customWidth="1"/>
    <col min="13325" max="13326" width="9.28515625" style="1" customWidth="1"/>
    <col min="13327" max="13567" width="9.140625" style="1"/>
    <col min="13568" max="13568" width="11.7109375" style="1" customWidth="1"/>
    <col min="13569" max="13569" width="9" style="1" customWidth="1"/>
    <col min="13570" max="13570" width="13.28515625" style="1" customWidth="1"/>
    <col min="13571" max="13571" width="12.28515625" style="1" customWidth="1"/>
    <col min="13572" max="13572" width="12.42578125" style="1" customWidth="1"/>
    <col min="13573" max="13573" width="11.28515625" style="1" customWidth="1"/>
    <col min="13574" max="13574" width="16.85546875" style="1" customWidth="1"/>
    <col min="13575" max="13575" width="10.140625" style="1" customWidth="1"/>
    <col min="13576" max="13576" width="15" style="1" customWidth="1"/>
    <col min="13577" max="13577" width="10.7109375" style="1" customWidth="1"/>
    <col min="13578" max="13578" width="11.140625" style="1" customWidth="1"/>
    <col min="13579" max="13579" width="7.42578125" style="1" customWidth="1"/>
    <col min="13580" max="13580" width="6.5703125" style="1" customWidth="1"/>
    <col min="13581" max="13582" width="9.28515625" style="1" customWidth="1"/>
    <col min="13583" max="13823" width="9.140625" style="1"/>
    <col min="13824" max="13824" width="11.7109375" style="1" customWidth="1"/>
    <col min="13825" max="13825" width="9" style="1" customWidth="1"/>
    <col min="13826" max="13826" width="13.28515625" style="1" customWidth="1"/>
    <col min="13827" max="13827" width="12.28515625" style="1" customWidth="1"/>
    <col min="13828" max="13828" width="12.42578125" style="1" customWidth="1"/>
    <col min="13829" max="13829" width="11.28515625" style="1" customWidth="1"/>
    <col min="13830" max="13830" width="16.85546875" style="1" customWidth="1"/>
    <col min="13831" max="13831" width="10.140625" style="1" customWidth="1"/>
    <col min="13832" max="13832" width="15" style="1" customWidth="1"/>
    <col min="13833" max="13833" width="10.7109375" style="1" customWidth="1"/>
    <col min="13834" max="13834" width="11.140625" style="1" customWidth="1"/>
    <col min="13835" max="13835" width="7.42578125" style="1" customWidth="1"/>
    <col min="13836" max="13836" width="6.5703125" style="1" customWidth="1"/>
    <col min="13837" max="13838" width="9.28515625" style="1" customWidth="1"/>
    <col min="13839" max="14079" width="9.140625" style="1"/>
    <col min="14080" max="14080" width="11.7109375" style="1" customWidth="1"/>
    <col min="14081" max="14081" width="9" style="1" customWidth="1"/>
    <col min="14082" max="14082" width="13.28515625" style="1" customWidth="1"/>
    <col min="14083" max="14083" width="12.28515625" style="1" customWidth="1"/>
    <col min="14084" max="14084" width="12.42578125" style="1" customWidth="1"/>
    <col min="14085" max="14085" width="11.28515625" style="1" customWidth="1"/>
    <col min="14086" max="14086" width="16.85546875" style="1" customWidth="1"/>
    <col min="14087" max="14087" width="10.140625" style="1" customWidth="1"/>
    <col min="14088" max="14088" width="15" style="1" customWidth="1"/>
    <col min="14089" max="14089" width="10.7109375" style="1" customWidth="1"/>
    <col min="14090" max="14090" width="11.140625" style="1" customWidth="1"/>
    <col min="14091" max="14091" width="7.42578125" style="1" customWidth="1"/>
    <col min="14092" max="14092" width="6.5703125" style="1" customWidth="1"/>
    <col min="14093" max="14094" width="9.28515625" style="1" customWidth="1"/>
    <col min="14095" max="14335" width="9.140625" style="1"/>
    <col min="14336" max="14336" width="11.7109375" style="1" customWidth="1"/>
    <col min="14337" max="14337" width="9" style="1" customWidth="1"/>
    <col min="14338" max="14338" width="13.28515625" style="1" customWidth="1"/>
    <col min="14339" max="14339" width="12.28515625" style="1" customWidth="1"/>
    <col min="14340" max="14340" width="12.42578125" style="1" customWidth="1"/>
    <col min="14341" max="14341" width="11.28515625" style="1" customWidth="1"/>
    <col min="14342" max="14342" width="16.85546875" style="1" customWidth="1"/>
    <col min="14343" max="14343" width="10.140625" style="1" customWidth="1"/>
    <col min="14344" max="14344" width="15" style="1" customWidth="1"/>
    <col min="14345" max="14345" width="10.7109375" style="1" customWidth="1"/>
    <col min="14346" max="14346" width="11.140625" style="1" customWidth="1"/>
    <col min="14347" max="14347" width="7.42578125" style="1" customWidth="1"/>
    <col min="14348" max="14348" width="6.5703125" style="1" customWidth="1"/>
    <col min="14349" max="14350" width="9.28515625" style="1" customWidth="1"/>
    <col min="14351" max="14591" width="9.140625" style="1"/>
    <col min="14592" max="14592" width="11.7109375" style="1" customWidth="1"/>
    <col min="14593" max="14593" width="9" style="1" customWidth="1"/>
    <col min="14594" max="14594" width="13.28515625" style="1" customWidth="1"/>
    <col min="14595" max="14595" width="12.28515625" style="1" customWidth="1"/>
    <col min="14596" max="14596" width="12.42578125" style="1" customWidth="1"/>
    <col min="14597" max="14597" width="11.28515625" style="1" customWidth="1"/>
    <col min="14598" max="14598" width="16.85546875" style="1" customWidth="1"/>
    <col min="14599" max="14599" width="10.140625" style="1" customWidth="1"/>
    <col min="14600" max="14600" width="15" style="1" customWidth="1"/>
    <col min="14601" max="14601" width="10.7109375" style="1" customWidth="1"/>
    <col min="14602" max="14602" width="11.140625" style="1" customWidth="1"/>
    <col min="14603" max="14603" width="7.42578125" style="1" customWidth="1"/>
    <col min="14604" max="14604" width="6.5703125" style="1" customWidth="1"/>
    <col min="14605" max="14606" width="9.28515625" style="1" customWidth="1"/>
    <col min="14607" max="14847" width="9.140625" style="1"/>
    <col min="14848" max="14848" width="11.7109375" style="1" customWidth="1"/>
    <col min="14849" max="14849" width="9" style="1" customWidth="1"/>
    <col min="14850" max="14850" width="13.28515625" style="1" customWidth="1"/>
    <col min="14851" max="14851" width="12.28515625" style="1" customWidth="1"/>
    <col min="14852" max="14852" width="12.42578125" style="1" customWidth="1"/>
    <col min="14853" max="14853" width="11.28515625" style="1" customWidth="1"/>
    <col min="14854" max="14854" width="16.85546875" style="1" customWidth="1"/>
    <col min="14855" max="14855" width="10.140625" style="1" customWidth="1"/>
    <col min="14856" max="14856" width="15" style="1" customWidth="1"/>
    <col min="14857" max="14857" width="10.7109375" style="1" customWidth="1"/>
    <col min="14858" max="14858" width="11.140625" style="1" customWidth="1"/>
    <col min="14859" max="14859" width="7.42578125" style="1" customWidth="1"/>
    <col min="14860" max="14860" width="6.5703125" style="1" customWidth="1"/>
    <col min="14861" max="14862" width="9.28515625" style="1" customWidth="1"/>
    <col min="14863" max="15103" width="9.140625" style="1"/>
    <col min="15104" max="15104" width="11.7109375" style="1" customWidth="1"/>
    <col min="15105" max="15105" width="9" style="1" customWidth="1"/>
    <col min="15106" max="15106" width="13.28515625" style="1" customWidth="1"/>
    <col min="15107" max="15107" width="12.28515625" style="1" customWidth="1"/>
    <col min="15108" max="15108" width="12.42578125" style="1" customWidth="1"/>
    <col min="15109" max="15109" width="11.28515625" style="1" customWidth="1"/>
    <col min="15110" max="15110" width="16.85546875" style="1" customWidth="1"/>
    <col min="15111" max="15111" width="10.140625" style="1" customWidth="1"/>
    <col min="15112" max="15112" width="15" style="1" customWidth="1"/>
    <col min="15113" max="15113" width="10.7109375" style="1" customWidth="1"/>
    <col min="15114" max="15114" width="11.140625" style="1" customWidth="1"/>
    <col min="15115" max="15115" width="7.42578125" style="1" customWidth="1"/>
    <col min="15116" max="15116" width="6.5703125" style="1" customWidth="1"/>
    <col min="15117" max="15118" width="9.28515625" style="1" customWidth="1"/>
    <col min="15119" max="15359" width="9.140625" style="1"/>
    <col min="15360" max="15360" width="11.7109375" style="1" customWidth="1"/>
    <col min="15361" max="15361" width="9" style="1" customWidth="1"/>
    <col min="15362" max="15362" width="13.28515625" style="1" customWidth="1"/>
    <col min="15363" max="15363" width="12.28515625" style="1" customWidth="1"/>
    <col min="15364" max="15364" width="12.42578125" style="1" customWidth="1"/>
    <col min="15365" max="15365" width="11.28515625" style="1" customWidth="1"/>
    <col min="15366" max="15366" width="16.85546875" style="1" customWidth="1"/>
    <col min="15367" max="15367" width="10.140625" style="1" customWidth="1"/>
    <col min="15368" max="15368" width="15" style="1" customWidth="1"/>
    <col min="15369" max="15369" width="10.7109375" style="1" customWidth="1"/>
    <col min="15370" max="15370" width="11.140625" style="1" customWidth="1"/>
    <col min="15371" max="15371" width="7.42578125" style="1" customWidth="1"/>
    <col min="15372" max="15372" width="6.5703125" style="1" customWidth="1"/>
    <col min="15373" max="15374" width="9.28515625" style="1" customWidth="1"/>
    <col min="15375" max="15615" width="9.140625" style="1"/>
    <col min="15616" max="15616" width="11.7109375" style="1" customWidth="1"/>
    <col min="15617" max="15617" width="9" style="1" customWidth="1"/>
    <col min="15618" max="15618" width="13.28515625" style="1" customWidth="1"/>
    <col min="15619" max="15619" width="12.28515625" style="1" customWidth="1"/>
    <col min="15620" max="15620" width="12.42578125" style="1" customWidth="1"/>
    <col min="15621" max="15621" width="11.28515625" style="1" customWidth="1"/>
    <col min="15622" max="15622" width="16.85546875" style="1" customWidth="1"/>
    <col min="15623" max="15623" width="10.140625" style="1" customWidth="1"/>
    <col min="15624" max="15624" width="15" style="1" customWidth="1"/>
    <col min="15625" max="15625" width="10.7109375" style="1" customWidth="1"/>
    <col min="15626" max="15626" width="11.140625" style="1" customWidth="1"/>
    <col min="15627" max="15627" width="7.42578125" style="1" customWidth="1"/>
    <col min="15628" max="15628" width="6.5703125" style="1" customWidth="1"/>
    <col min="15629" max="15630" width="9.28515625" style="1" customWidth="1"/>
    <col min="15631" max="15871" width="9.140625" style="1"/>
    <col min="15872" max="15872" width="11.7109375" style="1" customWidth="1"/>
    <col min="15873" max="15873" width="9" style="1" customWidth="1"/>
    <col min="15874" max="15874" width="13.28515625" style="1" customWidth="1"/>
    <col min="15875" max="15875" width="12.28515625" style="1" customWidth="1"/>
    <col min="15876" max="15876" width="12.42578125" style="1" customWidth="1"/>
    <col min="15877" max="15877" width="11.28515625" style="1" customWidth="1"/>
    <col min="15878" max="15878" width="16.85546875" style="1" customWidth="1"/>
    <col min="15879" max="15879" width="10.140625" style="1" customWidth="1"/>
    <col min="15880" max="15880" width="15" style="1" customWidth="1"/>
    <col min="15881" max="15881" width="10.7109375" style="1" customWidth="1"/>
    <col min="15882" max="15882" width="11.140625" style="1" customWidth="1"/>
    <col min="15883" max="15883" width="7.42578125" style="1" customWidth="1"/>
    <col min="15884" max="15884" width="6.5703125" style="1" customWidth="1"/>
    <col min="15885" max="15886" width="9.28515625" style="1" customWidth="1"/>
    <col min="15887" max="16127" width="9.140625" style="1"/>
    <col min="16128" max="16128" width="11.7109375" style="1" customWidth="1"/>
    <col min="16129" max="16129" width="9" style="1" customWidth="1"/>
    <col min="16130" max="16130" width="13.28515625" style="1" customWidth="1"/>
    <col min="16131" max="16131" width="12.28515625" style="1" customWidth="1"/>
    <col min="16132" max="16132" width="12.42578125" style="1" customWidth="1"/>
    <col min="16133" max="16133" width="11.28515625" style="1" customWidth="1"/>
    <col min="16134" max="16134" width="16.85546875" style="1" customWidth="1"/>
    <col min="16135" max="16135" width="10.140625" style="1" customWidth="1"/>
    <col min="16136" max="16136" width="15" style="1" customWidth="1"/>
    <col min="16137" max="16137" width="10.7109375" style="1" customWidth="1"/>
    <col min="16138" max="16138" width="11.140625" style="1" customWidth="1"/>
    <col min="16139" max="16139" width="7.42578125" style="1" customWidth="1"/>
    <col min="16140" max="16140" width="6.5703125" style="1" customWidth="1"/>
    <col min="16141" max="16142" width="9.28515625" style="1" customWidth="1"/>
    <col min="16143" max="16384" width="9.140625" style="1"/>
  </cols>
  <sheetData>
    <row r="1" spans="1:9" ht="13.5" customHeight="1" x14ac:dyDescent="0.2">
      <c r="A1" s="220" t="s">
        <v>117</v>
      </c>
      <c r="B1" s="220"/>
      <c r="C1" s="220"/>
      <c r="D1" s="220"/>
      <c r="E1" s="220"/>
      <c r="F1" s="220"/>
      <c r="G1" s="220"/>
      <c r="H1" s="220"/>
      <c r="I1" s="221"/>
    </row>
    <row r="2" spans="1:9" ht="13.5" x14ac:dyDescent="0.2">
      <c r="A2" s="222"/>
      <c r="B2" s="222"/>
      <c r="C2" s="222"/>
      <c r="D2" s="222"/>
      <c r="E2" s="222"/>
      <c r="F2" s="222"/>
      <c r="G2" s="222"/>
      <c r="H2" s="222"/>
      <c r="I2" s="223"/>
    </row>
    <row r="3" spans="1:9" ht="13.5" customHeight="1" x14ac:dyDescent="0.2">
      <c r="A3" s="224" t="s">
        <v>152</v>
      </c>
      <c r="B3" s="224"/>
      <c r="C3" s="224"/>
      <c r="D3" s="224"/>
      <c r="E3" s="224"/>
      <c r="F3" s="224"/>
      <c r="G3" s="224"/>
      <c r="H3" s="224"/>
      <c r="I3" s="225"/>
    </row>
    <row r="4" spans="1:9" ht="12.75" x14ac:dyDescent="0.2">
      <c r="A4" s="170"/>
      <c r="B4" s="170"/>
      <c r="C4" s="170"/>
      <c r="D4" s="170"/>
      <c r="E4" s="170"/>
      <c r="F4" s="170"/>
      <c r="G4" s="170"/>
      <c r="H4" s="170"/>
      <c r="I4" s="170"/>
    </row>
    <row r="5" spans="1:9" ht="12.75" customHeight="1" x14ac:dyDescent="0.2">
      <c r="A5" s="206" t="s">
        <v>0</v>
      </c>
      <c r="B5" s="206"/>
      <c r="C5" s="206"/>
      <c r="D5" s="206"/>
      <c r="E5" s="206"/>
      <c r="F5" s="206"/>
      <c r="G5" s="206"/>
      <c r="H5" s="206"/>
      <c r="I5" s="206"/>
    </row>
    <row r="6" spans="1:9" ht="12.75" customHeight="1" x14ac:dyDescent="0.2">
      <c r="A6" s="2" t="s">
        <v>1</v>
      </c>
      <c r="B6" s="170" t="s">
        <v>2</v>
      </c>
      <c r="C6" s="170"/>
      <c r="D6" s="170"/>
      <c r="E6" s="170"/>
      <c r="F6" s="170"/>
      <c r="G6" s="170"/>
      <c r="H6" s="242"/>
      <c r="I6" s="242"/>
    </row>
    <row r="7" spans="1:9" ht="12.75" customHeight="1" x14ac:dyDescent="0.2">
      <c r="A7" s="2" t="s">
        <v>3</v>
      </c>
      <c r="B7" s="170" t="s">
        <v>4</v>
      </c>
      <c r="C7" s="170"/>
      <c r="D7" s="170"/>
      <c r="E7" s="170"/>
      <c r="F7" s="170"/>
      <c r="G7" s="170"/>
      <c r="H7" s="233"/>
      <c r="I7" s="233"/>
    </row>
    <row r="8" spans="1:9" ht="12.75" customHeight="1" x14ac:dyDescent="0.2">
      <c r="A8" s="2" t="s">
        <v>5</v>
      </c>
      <c r="B8" s="170" t="s">
        <v>6</v>
      </c>
      <c r="C8" s="170"/>
      <c r="D8" s="170"/>
      <c r="E8" s="170"/>
      <c r="F8" s="170"/>
      <c r="G8" s="170"/>
      <c r="H8" s="233"/>
      <c r="I8" s="233"/>
    </row>
    <row r="9" spans="1:9" ht="12.75" customHeight="1" x14ac:dyDescent="0.2">
      <c r="A9" s="2" t="s">
        <v>7</v>
      </c>
      <c r="B9" s="170" t="s">
        <v>8</v>
      </c>
      <c r="C9" s="170"/>
      <c r="D9" s="170"/>
      <c r="E9" s="170"/>
      <c r="F9" s="170"/>
      <c r="G9" s="170"/>
      <c r="H9" s="233">
        <v>12</v>
      </c>
      <c r="I9" s="233"/>
    </row>
    <row r="10" spans="1:9" ht="12.75" customHeight="1" x14ac:dyDescent="0.2">
      <c r="A10" s="234" t="s">
        <v>9</v>
      </c>
      <c r="B10" s="234"/>
      <c r="C10" s="234"/>
      <c r="D10" s="234"/>
      <c r="E10" s="234"/>
      <c r="F10" s="234"/>
      <c r="G10" s="234"/>
      <c r="H10" s="234"/>
      <c r="I10" s="234"/>
    </row>
    <row r="11" spans="1:9" ht="34.5" customHeight="1" x14ac:dyDescent="0.2">
      <c r="A11" s="143" t="s">
        <v>10</v>
      </c>
      <c r="B11" s="143"/>
      <c r="C11" s="143"/>
      <c r="D11" s="143"/>
      <c r="E11" s="143"/>
      <c r="F11" s="206" t="s">
        <v>11</v>
      </c>
      <c r="G11" s="206"/>
      <c r="H11" s="235" t="s">
        <v>12</v>
      </c>
      <c r="I11" s="235"/>
    </row>
    <row r="12" spans="1:9" ht="12.75" customHeight="1" x14ac:dyDescent="0.2">
      <c r="A12" s="226" t="s">
        <v>180</v>
      </c>
      <c r="B12" s="227"/>
      <c r="C12" s="227"/>
      <c r="D12" s="227"/>
      <c r="E12" s="228"/>
      <c r="F12" s="229" t="s">
        <v>181</v>
      </c>
      <c r="G12" s="229"/>
      <c r="H12" s="230">
        <v>1</v>
      </c>
      <c r="I12" s="230"/>
    </row>
    <row r="13" spans="1:9" ht="12.75" x14ac:dyDescent="0.2">
      <c r="A13" s="231"/>
      <c r="B13" s="231"/>
      <c r="C13" s="231"/>
      <c r="D13" s="231"/>
      <c r="E13" s="231"/>
      <c r="F13" s="231"/>
      <c r="G13" s="231"/>
      <c r="H13" s="231" t="e">
        <f>SUM(#REF!)</f>
        <v>#REF!</v>
      </c>
      <c r="I13" s="231" t="e">
        <f>SUM(#REF!)</f>
        <v>#REF!</v>
      </c>
    </row>
    <row r="14" spans="1:9" ht="45.75" customHeight="1" x14ac:dyDescent="0.2">
      <c r="A14" s="232" t="s">
        <v>13</v>
      </c>
      <c r="B14" s="232"/>
      <c r="C14" s="232"/>
      <c r="D14" s="232"/>
      <c r="E14" s="232"/>
      <c r="F14" s="232"/>
      <c r="G14" s="232"/>
      <c r="H14" s="232" t="e">
        <f>SUM(#REF!)</f>
        <v>#REF!</v>
      </c>
      <c r="I14" s="232" t="e">
        <f>SUM(#REF!)</f>
        <v>#REF!</v>
      </c>
    </row>
    <row r="15" spans="1:9" ht="12.75" x14ac:dyDescent="0.2">
      <c r="A15" s="231"/>
      <c r="B15" s="231"/>
      <c r="C15" s="231"/>
      <c r="D15" s="231"/>
      <c r="E15" s="231"/>
      <c r="F15" s="231"/>
      <c r="G15" s="231"/>
      <c r="H15" s="231" t="e">
        <f>SUM(#REF!)</f>
        <v>#REF!</v>
      </c>
      <c r="I15" s="231" t="e">
        <f>SUM(#REF!)</f>
        <v>#REF!</v>
      </c>
    </row>
    <row r="16" spans="1:9" ht="12.75" customHeight="1" x14ac:dyDescent="0.2">
      <c r="A16" s="206" t="s">
        <v>14</v>
      </c>
      <c r="B16" s="206"/>
      <c r="C16" s="206"/>
      <c r="D16" s="206"/>
      <c r="E16" s="206"/>
      <c r="F16" s="206"/>
      <c r="G16" s="206"/>
      <c r="H16" s="206"/>
      <c r="I16" s="206"/>
    </row>
    <row r="17" spans="1:14" ht="12.75" customHeight="1" x14ac:dyDescent="0.2">
      <c r="A17" s="2">
        <v>1</v>
      </c>
      <c r="B17" s="240" t="s">
        <v>15</v>
      </c>
      <c r="C17" s="240"/>
      <c r="D17" s="240"/>
      <c r="E17" s="240"/>
      <c r="F17" s="240"/>
      <c r="G17" s="240"/>
      <c r="H17" s="239" t="s">
        <v>126</v>
      </c>
      <c r="I17" s="239"/>
    </row>
    <row r="18" spans="1:14" ht="12.75" customHeight="1" x14ac:dyDescent="0.2">
      <c r="A18" s="2">
        <v>2</v>
      </c>
      <c r="B18" s="240" t="s">
        <v>16</v>
      </c>
      <c r="C18" s="240"/>
      <c r="D18" s="240"/>
      <c r="E18" s="240"/>
      <c r="F18" s="240"/>
      <c r="G18" s="240"/>
      <c r="H18" s="239">
        <v>1024.96</v>
      </c>
      <c r="I18" s="239"/>
    </row>
    <row r="19" spans="1:14" ht="12.75" customHeight="1" x14ac:dyDescent="0.2">
      <c r="A19" s="2">
        <v>3</v>
      </c>
      <c r="B19" s="240" t="s">
        <v>17</v>
      </c>
      <c r="C19" s="240"/>
      <c r="D19" s="240"/>
      <c r="E19" s="240"/>
      <c r="F19" s="240"/>
      <c r="G19" s="240"/>
      <c r="H19" s="241" t="s">
        <v>142</v>
      </c>
      <c r="I19" s="241"/>
    </row>
    <row r="20" spans="1:14" ht="12.75" customHeight="1" x14ac:dyDescent="0.2">
      <c r="A20" s="2">
        <v>4</v>
      </c>
      <c r="B20" s="240" t="s">
        <v>18</v>
      </c>
      <c r="C20" s="240"/>
      <c r="D20" s="240"/>
      <c r="E20" s="240"/>
      <c r="F20" s="240"/>
      <c r="G20" s="240"/>
      <c r="H20" s="247"/>
      <c r="I20" s="247"/>
    </row>
    <row r="21" spans="1:14" x14ac:dyDescent="0.2">
      <c r="A21" s="248"/>
      <c r="B21" s="248"/>
      <c r="C21" s="248"/>
      <c r="D21" s="248"/>
      <c r="E21" s="248"/>
      <c r="F21" s="248"/>
      <c r="G21" s="248"/>
      <c r="H21" s="248"/>
      <c r="I21" s="248"/>
      <c r="M21" s="3"/>
      <c r="N21" s="4"/>
    </row>
    <row r="22" spans="1:14" ht="12" customHeight="1" x14ac:dyDescent="0.2">
      <c r="A22" s="245" t="s">
        <v>19</v>
      </c>
      <c r="B22" s="245"/>
      <c r="C22" s="245"/>
      <c r="D22" s="245"/>
      <c r="E22" s="245"/>
      <c r="F22" s="245"/>
      <c r="G22" s="245"/>
      <c r="H22" s="245"/>
      <c r="I22" s="245"/>
      <c r="M22" s="3"/>
      <c r="N22" s="4"/>
    </row>
    <row r="23" spans="1:14" ht="12.75" x14ac:dyDescent="0.25">
      <c r="A23" s="246"/>
      <c r="B23" s="246"/>
      <c r="C23" s="246"/>
      <c r="D23" s="246"/>
      <c r="E23" s="246"/>
      <c r="F23" s="246"/>
      <c r="G23" s="246"/>
      <c r="H23" s="246"/>
      <c r="I23" s="246"/>
      <c r="J23" s="4"/>
    </row>
    <row r="24" spans="1:14" ht="12.75" customHeight="1" x14ac:dyDescent="0.2">
      <c r="A24" s="183" t="s">
        <v>20</v>
      </c>
      <c r="B24" s="184"/>
      <c r="C24" s="184"/>
      <c r="D24" s="184"/>
      <c r="E24" s="184"/>
      <c r="F24" s="184"/>
      <c r="G24" s="184"/>
      <c r="H24" s="184"/>
      <c r="I24" s="185"/>
    </row>
    <row r="25" spans="1:14" ht="12.75" customHeight="1" x14ac:dyDescent="0.2">
      <c r="A25" s="5">
        <v>1</v>
      </c>
      <c r="B25" s="243" t="s">
        <v>21</v>
      </c>
      <c r="C25" s="243"/>
      <c r="D25" s="243"/>
      <c r="E25" s="243"/>
      <c r="F25" s="243"/>
      <c r="G25" s="243"/>
      <c r="H25" s="6" t="s">
        <v>22</v>
      </c>
      <c r="I25" s="75" t="s">
        <v>23</v>
      </c>
    </row>
    <row r="26" spans="1:14" ht="21" customHeight="1" x14ac:dyDescent="0.2">
      <c r="A26" s="2" t="s">
        <v>1</v>
      </c>
      <c r="B26" s="269" t="s">
        <v>130</v>
      </c>
      <c r="C26" s="269"/>
      <c r="D26" s="269"/>
      <c r="E26" s="269"/>
      <c r="F26" s="269"/>
      <c r="G26" s="269"/>
      <c r="H26" s="170"/>
      <c r="I26" s="7">
        <v>1024.96</v>
      </c>
    </row>
    <row r="27" spans="1:14" ht="27.75" customHeight="1" x14ac:dyDescent="0.2">
      <c r="A27" s="112" t="s">
        <v>3</v>
      </c>
      <c r="B27" s="270" t="s">
        <v>159</v>
      </c>
      <c r="C27" s="216"/>
      <c r="D27" s="216"/>
      <c r="E27" s="216"/>
      <c r="F27" s="216"/>
      <c r="G27" s="216"/>
      <c r="H27" s="58"/>
      <c r="I27" s="7">
        <f>8*9.32</f>
        <v>74.56</v>
      </c>
    </row>
    <row r="28" spans="1:14" ht="26.25" customHeight="1" x14ac:dyDescent="0.2">
      <c r="A28" s="2" t="s">
        <v>5</v>
      </c>
      <c r="B28" s="216" t="s">
        <v>183</v>
      </c>
      <c r="C28" s="216"/>
      <c r="D28" s="216"/>
      <c r="E28" s="216"/>
      <c r="F28" s="216"/>
      <c r="G28" s="216"/>
      <c r="H28" s="58"/>
      <c r="I28" s="7">
        <f>6.99*15</f>
        <v>104.85000000000001</v>
      </c>
    </row>
    <row r="29" spans="1:14" ht="26.25" customHeight="1" x14ac:dyDescent="0.2">
      <c r="A29" s="2" t="s">
        <v>7</v>
      </c>
      <c r="B29" s="129" t="s">
        <v>158</v>
      </c>
      <c r="C29" s="130"/>
      <c r="D29" s="130"/>
      <c r="E29" s="130"/>
      <c r="F29" s="130"/>
      <c r="G29" s="130"/>
      <c r="H29" s="58"/>
      <c r="I29" s="7">
        <f>I26/220*20%*9.14*15</f>
        <v>127.74728727272728</v>
      </c>
    </row>
    <row r="30" spans="1:14" ht="26.25" customHeight="1" x14ac:dyDescent="0.2">
      <c r="A30" s="2" t="s">
        <v>31</v>
      </c>
      <c r="B30" s="129" t="s">
        <v>151</v>
      </c>
      <c r="C30" s="130"/>
      <c r="D30" s="130"/>
      <c r="E30" s="130"/>
      <c r="F30" s="130"/>
      <c r="G30" s="130"/>
      <c r="H30" s="58"/>
      <c r="I30" s="7">
        <f>15*7.92</f>
        <v>118.8</v>
      </c>
    </row>
    <row r="31" spans="1:14" ht="26.25" customHeight="1" x14ac:dyDescent="0.2">
      <c r="A31" s="2" t="s">
        <v>33</v>
      </c>
      <c r="B31" s="217" t="s">
        <v>182</v>
      </c>
      <c r="C31" s="217"/>
      <c r="D31" s="217"/>
      <c r="E31" s="217"/>
      <c r="F31" s="217"/>
      <c r="G31" s="217"/>
      <c r="H31" s="58"/>
      <c r="I31" s="7">
        <f>(I27+I28+I29+I30)*20%</f>
        <v>85.191457454545471</v>
      </c>
    </row>
    <row r="32" spans="1:14" ht="23.25" customHeight="1" x14ac:dyDescent="0.2">
      <c r="A32" s="2" t="s">
        <v>49</v>
      </c>
      <c r="B32" s="129" t="s">
        <v>118</v>
      </c>
      <c r="C32" s="130"/>
      <c r="D32" s="130"/>
      <c r="E32" s="130"/>
      <c r="F32" s="130"/>
      <c r="G32" s="130"/>
      <c r="H32" s="58"/>
      <c r="I32" s="7"/>
    </row>
    <row r="33" spans="1:255" ht="12.75" x14ac:dyDescent="0.2">
      <c r="A33" s="2"/>
      <c r="B33" s="226" t="s">
        <v>121</v>
      </c>
      <c r="C33" s="227"/>
      <c r="D33" s="227"/>
      <c r="E33" s="227"/>
      <c r="F33" s="227"/>
      <c r="G33" s="227"/>
      <c r="H33" s="70"/>
      <c r="I33" s="7">
        <f>SUM(I26:I32)</f>
        <v>1536.1087447272728</v>
      </c>
    </row>
    <row r="34" spans="1:255" ht="12.75" customHeight="1" x14ac:dyDescent="0.2">
      <c r="A34" s="2" t="s">
        <v>24</v>
      </c>
      <c r="B34" s="129" t="s">
        <v>133</v>
      </c>
      <c r="C34" s="130"/>
      <c r="D34" s="130"/>
      <c r="E34" s="130"/>
      <c r="F34" s="130"/>
      <c r="G34" s="130"/>
      <c r="H34" s="71">
        <v>0.3</v>
      </c>
      <c r="I34" s="69">
        <f>I33*H34</f>
        <v>460.83262341818181</v>
      </c>
    </row>
    <row r="35" spans="1:255" ht="12.75" x14ac:dyDescent="0.2">
      <c r="A35" s="2"/>
      <c r="B35" s="129"/>
      <c r="C35" s="130"/>
      <c r="D35" s="130"/>
      <c r="E35" s="130"/>
      <c r="F35" s="130"/>
      <c r="G35" s="130"/>
      <c r="H35" s="212"/>
      <c r="I35" s="7"/>
      <c r="J35" s="60"/>
      <c r="K35" s="9"/>
    </row>
    <row r="36" spans="1:255" ht="12.75" customHeight="1" x14ac:dyDescent="0.2">
      <c r="A36" s="268" t="s">
        <v>25</v>
      </c>
      <c r="B36" s="268"/>
      <c r="C36" s="268"/>
      <c r="D36" s="268"/>
      <c r="E36" s="268"/>
      <c r="F36" s="268"/>
      <c r="G36" s="268"/>
      <c r="H36" s="268"/>
      <c r="I36" s="7">
        <f>SUM(I33:I34)</f>
        <v>1996.9413681454546</v>
      </c>
      <c r="J36" s="8"/>
      <c r="K36" s="9"/>
    </row>
    <row r="37" spans="1:255" ht="12.75" x14ac:dyDescent="0.2">
      <c r="A37" s="261" t="s">
        <v>26</v>
      </c>
      <c r="B37" s="261"/>
      <c r="C37" s="261"/>
      <c r="D37" s="261"/>
      <c r="E37" s="261"/>
      <c r="F37" s="261"/>
      <c r="G37" s="261"/>
      <c r="H37" s="261"/>
      <c r="I37" s="261"/>
      <c r="J37" s="8"/>
      <c r="K37" s="9"/>
    </row>
    <row r="38" spans="1:255" ht="12.75" customHeight="1" x14ac:dyDescent="0.2">
      <c r="A38" s="108">
        <v>2</v>
      </c>
      <c r="B38" s="206" t="s">
        <v>188</v>
      </c>
      <c r="C38" s="206"/>
      <c r="D38" s="206"/>
      <c r="E38" s="206"/>
      <c r="F38" s="206"/>
      <c r="G38" s="206"/>
      <c r="H38" s="206"/>
      <c r="I38" s="110" t="s">
        <v>27</v>
      </c>
      <c r="J38" s="8"/>
      <c r="K38" s="9"/>
    </row>
    <row r="39" spans="1:255" s="111" customFormat="1" ht="13.5" x14ac:dyDescent="0.25">
      <c r="A39" s="107" t="s">
        <v>1</v>
      </c>
      <c r="B39" s="129" t="s">
        <v>131</v>
      </c>
      <c r="C39" s="129"/>
      <c r="D39" s="129"/>
      <c r="E39" s="129"/>
      <c r="F39" s="129"/>
      <c r="G39" s="129"/>
      <c r="H39" s="129"/>
      <c r="I39" s="22">
        <f>H41-H40</f>
        <v>28.502400000000002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  <c r="BY39" s="207"/>
      <c r="BZ39" s="207"/>
      <c r="CA39" s="207"/>
      <c r="CB39" s="207"/>
      <c r="CC39" s="207"/>
      <c r="CD39" s="207"/>
      <c r="CE39" s="207"/>
      <c r="CF39" s="207"/>
      <c r="CG39" s="207"/>
      <c r="CH39" s="207"/>
      <c r="CI39" s="207"/>
      <c r="CJ39" s="207"/>
      <c r="CK39" s="207"/>
      <c r="CL39" s="207"/>
      <c r="CM39" s="207"/>
      <c r="CN39" s="207"/>
      <c r="CO39" s="207"/>
      <c r="CP39" s="207"/>
      <c r="CQ39" s="207"/>
      <c r="CR39" s="207"/>
      <c r="CS39" s="207"/>
      <c r="CT39" s="207"/>
      <c r="CU39" s="207"/>
      <c r="CV39" s="207"/>
      <c r="CW39" s="207"/>
      <c r="CX39" s="207"/>
      <c r="CY39" s="207"/>
      <c r="CZ39" s="207"/>
      <c r="DA39" s="207"/>
      <c r="DB39" s="207"/>
      <c r="DC39" s="207"/>
      <c r="DD39" s="207"/>
      <c r="DE39" s="207"/>
      <c r="DF39" s="207"/>
      <c r="DG39" s="207"/>
      <c r="DH39" s="207"/>
      <c r="DI39" s="207"/>
      <c r="DJ39" s="207"/>
      <c r="DK39" s="207"/>
      <c r="DL39" s="207"/>
      <c r="DM39" s="207"/>
      <c r="DN39" s="207"/>
      <c r="DO39" s="207"/>
      <c r="DP39" s="207"/>
      <c r="DQ39" s="207"/>
      <c r="DR39" s="207"/>
      <c r="DS39" s="207"/>
      <c r="DT39" s="207"/>
      <c r="DU39" s="207"/>
      <c r="DV39" s="207"/>
      <c r="DW39" s="207"/>
      <c r="DX39" s="207"/>
      <c r="DY39" s="207"/>
      <c r="DZ39" s="207"/>
      <c r="EA39" s="207"/>
      <c r="EB39" s="207"/>
      <c r="EC39" s="207"/>
      <c r="ED39" s="207"/>
      <c r="EE39" s="207"/>
      <c r="EF39" s="207"/>
      <c r="EG39" s="207"/>
      <c r="EH39" s="207"/>
      <c r="EI39" s="207"/>
      <c r="EJ39" s="207"/>
      <c r="EK39" s="207"/>
      <c r="EL39" s="207"/>
      <c r="EM39" s="207"/>
      <c r="EN39" s="207"/>
      <c r="EO39" s="207"/>
      <c r="EP39" s="207"/>
      <c r="EQ39" s="207"/>
      <c r="ER39" s="207"/>
      <c r="ES39" s="207"/>
      <c r="ET39" s="207"/>
      <c r="EU39" s="207"/>
      <c r="EV39" s="207"/>
      <c r="EW39" s="207"/>
      <c r="EX39" s="207"/>
      <c r="EY39" s="207"/>
      <c r="EZ39" s="207"/>
      <c r="FA39" s="207"/>
      <c r="FB39" s="207"/>
      <c r="FC39" s="207"/>
      <c r="FD39" s="207"/>
      <c r="FE39" s="207"/>
      <c r="FF39" s="207"/>
      <c r="FG39" s="207"/>
      <c r="FH39" s="207"/>
      <c r="FI39" s="207"/>
      <c r="FJ39" s="207"/>
      <c r="FK39" s="207"/>
      <c r="FL39" s="207"/>
      <c r="FM39" s="207"/>
      <c r="FN39" s="207"/>
      <c r="FO39" s="207"/>
      <c r="FP39" s="207"/>
      <c r="FQ39" s="207"/>
      <c r="FR39" s="207"/>
      <c r="FS39" s="207"/>
      <c r="FT39" s="207"/>
      <c r="FU39" s="207"/>
      <c r="FV39" s="207"/>
      <c r="FW39" s="207"/>
      <c r="FX39" s="207"/>
      <c r="FY39" s="207"/>
      <c r="FZ39" s="207"/>
      <c r="GA39" s="207"/>
      <c r="GB39" s="207"/>
      <c r="GC39" s="207"/>
      <c r="GD39" s="207"/>
      <c r="GE39" s="207"/>
      <c r="GF39" s="207"/>
      <c r="GG39" s="207"/>
      <c r="GH39" s="207"/>
      <c r="GI39" s="207"/>
      <c r="GJ39" s="207"/>
      <c r="GK39" s="207"/>
      <c r="GL39" s="207"/>
      <c r="GM39" s="207"/>
      <c r="GN39" s="207"/>
      <c r="GO39" s="207"/>
      <c r="GP39" s="207"/>
      <c r="GQ39" s="207"/>
      <c r="GR39" s="207"/>
      <c r="GS39" s="207"/>
      <c r="GT39" s="207"/>
      <c r="GU39" s="207"/>
      <c r="GV39" s="207"/>
      <c r="GW39" s="207"/>
      <c r="GX39" s="207"/>
      <c r="GY39" s="207"/>
      <c r="GZ39" s="207"/>
      <c r="HA39" s="207"/>
      <c r="HB39" s="207"/>
      <c r="HC39" s="207"/>
      <c r="HD39" s="207"/>
      <c r="HE39" s="207"/>
      <c r="HF39" s="207"/>
      <c r="HG39" s="207"/>
      <c r="HH39" s="207"/>
      <c r="HI39" s="207"/>
      <c r="HJ39" s="207"/>
      <c r="HK39" s="207"/>
      <c r="HL39" s="207"/>
      <c r="HM39" s="207"/>
      <c r="HN39" s="207"/>
      <c r="HO39" s="207"/>
      <c r="HP39" s="207"/>
      <c r="HQ39" s="207"/>
      <c r="HR39" s="207"/>
      <c r="HS39" s="207"/>
      <c r="HT39" s="207"/>
      <c r="HU39" s="207"/>
      <c r="HV39" s="207"/>
      <c r="HW39" s="207"/>
      <c r="HX39" s="207"/>
      <c r="HY39" s="207"/>
      <c r="HZ39" s="207"/>
      <c r="IA39" s="207"/>
      <c r="IB39" s="207"/>
      <c r="IC39" s="207"/>
      <c r="ID39" s="207"/>
      <c r="IE39" s="207"/>
      <c r="IF39" s="207"/>
      <c r="IG39" s="207"/>
      <c r="IH39" s="207"/>
      <c r="II39" s="207"/>
      <c r="IJ39" s="207"/>
      <c r="IK39" s="207"/>
      <c r="IL39" s="207"/>
      <c r="IM39" s="207"/>
      <c r="IN39" s="207"/>
      <c r="IO39" s="207"/>
      <c r="IP39" s="207"/>
      <c r="IQ39" s="207"/>
      <c r="IR39" s="207"/>
      <c r="IS39" s="207"/>
      <c r="IT39" s="207"/>
      <c r="IU39" s="207"/>
    </row>
    <row r="40" spans="1:255" ht="12.75" customHeight="1" x14ac:dyDescent="0.2">
      <c r="A40" s="107"/>
      <c r="B40" s="199" t="s">
        <v>136</v>
      </c>
      <c r="C40" s="129"/>
      <c r="D40" s="129"/>
      <c r="E40" s="129"/>
      <c r="F40" s="129"/>
      <c r="G40" s="129"/>
      <c r="H40" s="14">
        <f>H18*6%</f>
        <v>61.497599999999998</v>
      </c>
      <c r="I40" s="50"/>
    </row>
    <row r="41" spans="1:255" ht="14.25" customHeight="1" x14ac:dyDescent="0.2">
      <c r="A41" s="107"/>
      <c r="B41" s="208" t="s">
        <v>166</v>
      </c>
      <c r="C41" s="170"/>
      <c r="D41" s="170"/>
      <c r="E41" s="170"/>
      <c r="F41" s="170"/>
      <c r="G41" s="170"/>
      <c r="H41" s="74">
        <f>2*3*15</f>
        <v>90</v>
      </c>
      <c r="I41" s="50"/>
    </row>
    <row r="42" spans="1:255" ht="16.5" customHeight="1" x14ac:dyDescent="0.2">
      <c r="A42" s="107" t="s">
        <v>3</v>
      </c>
      <c r="B42" s="249" t="s">
        <v>137</v>
      </c>
      <c r="C42" s="250"/>
      <c r="D42" s="250"/>
      <c r="E42" s="250"/>
      <c r="F42" s="250"/>
      <c r="G42" s="251"/>
      <c r="H42" s="66"/>
      <c r="I42" s="22">
        <f>270-2.7</f>
        <v>267.3</v>
      </c>
    </row>
    <row r="43" spans="1:255" ht="14.25" customHeight="1" x14ac:dyDescent="0.2">
      <c r="A43" s="107" t="s">
        <v>5</v>
      </c>
      <c r="B43" s="249" t="s">
        <v>138</v>
      </c>
      <c r="C43" s="250"/>
      <c r="D43" s="250"/>
      <c r="E43" s="250"/>
      <c r="F43" s="250"/>
      <c r="G43" s="251"/>
      <c r="H43" s="66"/>
      <c r="I43" s="22">
        <f>1.5*15</f>
        <v>22.5</v>
      </c>
    </row>
    <row r="44" spans="1:255" ht="12.75" customHeight="1" x14ac:dyDescent="0.2">
      <c r="A44" s="107" t="s">
        <v>7</v>
      </c>
      <c r="B44" s="129" t="s">
        <v>29</v>
      </c>
      <c r="C44" s="129"/>
      <c r="D44" s="129"/>
      <c r="E44" s="129"/>
      <c r="F44" s="129"/>
      <c r="G44" s="129"/>
      <c r="H44" s="129"/>
      <c r="I44" s="22"/>
    </row>
    <row r="45" spans="1:255" ht="12.75" customHeight="1" x14ac:dyDescent="0.2">
      <c r="A45" s="107" t="s">
        <v>31</v>
      </c>
      <c r="B45" s="236" t="s">
        <v>30</v>
      </c>
      <c r="C45" s="236"/>
      <c r="D45" s="236"/>
      <c r="E45" s="236"/>
      <c r="F45" s="236"/>
      <c r="G45" s="236"/>
      <c r="H45" s="236"/>
      <c r="I45" s="22"/>
    </row>
    <row r="46" spans="1:255" ht="12.75" x14ac:dyDescent="0.2">
      <c r="A46" s="107" t="s">
        <v>33</v>
      </c>
      <c r="B46" s="236" t="s">
        <v>32</v>
      </c>
      <c r="C46" s="236"/>
      <c r="D46" s="236"/>
      <c r="E46" s="236"/>
      <c r="F46" s="236"/>
      <c r="G46" s="236"/>
      <c r="H46" s="236"/>
      <c r="I46" s="76"/>
    </row>
    <row r="47" spans="1:255" ht="12.75" x14ac:dyDescent="0.2">
      <c r="A47" s="107" t="s">
        <v>49</v>
      </c>
      <c r="B47" s="236" t="s">
        <v>140</v>
      </c>
      <c r="C47" s="236"/>
      <c r="D47" s="236"/>
      <c r="E47" s="236"/>
      <c r="F47" s="236"/>
      <c r="G47" s="236"/>
      <c r="H47" s="236"/>
      <c r="I47" s="22">
        <f>(163.99-10.2496)/12</f>
        <v>12.811700000000002</v>
      </c>
    </row>
    <row r="48" spans="1:255" ht="12.75" x14ac:dyDescent="0.2">
      <c r="A48" s="107" t="s">
        <v>24</v>
      </c>
      <c r="B48" s="236" t="s">
        <v>160</v>
      </c>
      <c r="C48" s="236"/>
      <c r="D48" s="236"/>
      <c r="E48" s="236"/>
      <c r="F48" s="236"/>
      <c r="G48" s="236"/>
      <c r="H48" s="236"/>
      <c r="I48" s="22">
        <f>I39</f>
        <v>28.502400000000002</v>
      </c>
    </row>
    <row r="49" spans="1:9" ht="12.75" x14ac:dyDescent="0.2">
      <c r="A49" s="15"/>
      <c r="B49" s="146" t="s">
        <v>35</v>
      </c>
      <c r="C49" s="146"/>
      <c r="D49" s="146"/>
      <c r="E49" s="146"/>
      <c r="F49" s="146"/>
      <c r="G49" s="146"/>
      <c r="H49" s="146"/>
      <c r="I49" s="22">
        <f>SUM(I39:I48)</f>
        <v>359.61650000000003</v>
      </c>
    </row>
    <row r="50" spans="1:9" ht="12.75" x14ac:dyDescent="0.2">
      <c r="A50" s="231"/>
      <c r="B50" s="231"/>
      <c r="C50" s="231"/>
      <c r="D50" s="231"/>
      <c r="E50" s="231"/>
      <c r="F50" s="231"/>
      <c r="G50" s="231"/>
      <c r="H50" s="231"/>
      <c r="I50" s="231"/>
    </row>
    <row r="51" spans="1:9" s="16" customFormat="1" ht="25.5" customHeight="1" x14ac:dyDescent="0.2">
      <c r="A51" s="252" t="s">
        <v>36</v>
      </c>
      <c r="B51" s="253"/>
      <c r="C51" s="253"/>
      <c r="D51" s="253"/>
      <c r="E51" s="253"/>
      <c r="F51" s="253"/>
      <c r="G51" s="253"/>
      <c r="H51" s="253"/>
      <c r="I51" s="254"/>
    </row>
    <row r="52" spans="1:9" ht="12.75" x14ac:dyDescent="0.2">
      <c r="A52" s="265"/>
      <c r="B52" s="265"/>
      <c r="C52" s="265"/>
      <c r="D52" s="265"/>
      <c r="E52" s="265"/>
      <c r="F52" s="265"/>
      <c r="G52" s="265"/>
      <c r="H52" s="265"/>
      <c r="I52" s="265"/>
    </row>
    <row r="53" spans="1:9" ht="12.75" customHeight="1" x14ac:dyDescent="0.2">
      <c r="A53" s="234" t="s">
        <v>37</v>
      </c>
      <c r="B53" s="234"/>
      <c r="C53" s="234"/>
      <c r="D53" s="234"/>
      <c r="E53" s="234"/>
      <c r="F53" s="234"/>
      <c r="G53" s="234"/>
      <c r="H53" s="234"/>
      <c r="I53" s="234"/>
    </row>
    <row r="54" spans="1:9" ht="12.75" customHeight="1" x14ac:dyDescent="0.2">
      <c r="A54" s="108">
        <v>3</v>
      </c>
      <c r="B54" s="206" t="s">
        <v>187</v>
      </c>
      <c r="C54" s="206"/>
      <c r="D54" s="206"/>
      <c r="E54" s="206"/>
      <c r="F54" s="206"/>
      <c r="G54" s="206"/>
      <c r="H54" s="206"/>
      <c r="I54" s="107" t="s">
        <v>27</v>
      </c>
    </row>
    <row r="55" spans="1:9" ht="12.75" customHeight="1" x14ac:dyDescent="0.2">
      <c r="A55" s="107" t="s">
        <v>1</v>
      </c>
      <c r="B55" s="170" t="s">
        <v>124</v>
      </c>
      <c r="C55" s="170"/>
      <c r="D55" s="170"/>
      <c r="E55" s="170"/>
      <c r="F55" s="170"/>
      <c r="G55" s="170"/>
      <c r="H55" s="170"/>
      <c r="I55" s="81">
        <v>0</v>
      </c>
    </row>
    <row r="56" spans="1:9" ht="12.75" x14ac:dyDescent="0.2">
      <c r="A56" s="107" t="s">
        <v>3</v>
      </c>
      <c r="B56" s="255" t="s">
        <v>123</v>
      </c>
      <c r="C56" s="256"/>
      <c r="D56" s="256"/>
      <c r="E56" s="256"/>
      <c r="F56" s="256"/>
      <c r="G56" s="256"/>
      <c r="H56" s="257"/>
      <c r="I56" s="82">
        <v>0</v>
      </c>
    </row>
    <row r="57" spans="1:9" ht="12.75" x14ac:dyDescent="0.2">
      <c r="A57" s="107" t="s">
        <v>5</v>
      </c>
      <c r="B57" s="157" t="s">
        <v>122</v>
      </c>
      <c r="C57" s="157"/>
      <c r="D57" s="157"/>
      <c r="E57" s="157"/>
      <c r="F57" s="157"/>
      <c r="G57" s="157"/>
      <c r="H57" s="157"/>
      <c r="I57" s="82">
        <v>0</v>
      </c>
    </row>
    <row r="58" spans="1:9" ht="12.75" x14ac:dyDescent="0.2">
      <c r="A58" s="107" t="s">
        <v>7</v>
      </c>
      <c r="B58" s="157" t="s">
        <v>129</v>
      </c>
      <c r="C58" s="157"/>
      <c r="D58" s="157"/>
      <c r="E58" s="157"/>
      <c r="F58" s="157"/>
      <c r="G58" s="157"/>
      <c r="H58" s="157"/>
      <c r="I58" s="82">
        <v>0</v>
      </c>
    </row>
    <row r="59" spans="1:9" ht="12.75" x14ac:dyDescent="0.2">
      <c r="A59" s="165" t="s">
        <v>38</v>
      </c>
      <c r="B59" s="165"/>
      <c r="C59" s="165"/>
      <c r="D59" s="165"/>
      <c r="E59" s="165"/>
      <c r="F59" s="165"/>
      <c r="G59" s="165"/>
      <c r="H59" s="165"/>
      <c r="I59" s="82">
        <f>ROUND(SUM(I55:I58),2)</f>
        <v>0</v>
      </c>
    </row>
    <row r="60" spans="1:9" ht="12.75" x14ac:dyDescent="0.2">
      <c r="A60" s="231"/>
      <c r="B60" s="231"/>
      <c r="C60" s="231"/>
      <c r="D60" s="231"/>
      <c r="E60" s="231"/>
      <c r="F60" s="231"/>
      <c r="G60" s="231"/>
      <c r="H60" s="231"/>
      <c r="I60" s="231"/>
    </row>
    <row r="61" spans="1:9" ht="12.75" x14ac:dyDescent="0.2">
      <c r="A61" s="177" t="s">
        <v>39</v>
      </c>
      <c r="B61" s="177"/>
      <c r="C61" s="177"/>
      <c r="D61" s="177"/>
      <c r="E61" s="177"/>
      <c r="F61" s="177"/>
      <c r="G61" s="177"/>
      <c r="H61" s="177"/>
      <c r="I61" s="177"/>
    </row>
    <row r="62" spans="1:9" ht="12.75" x14ac:dyDescent="0.2">
      <c r="A62" s="116"/>
      <c r="B62" s="18"/>
      <c r="C62" s="18"/>
      <c r="D62" s="18"/>
      <c r="E62" s="18"/>
      <c r="F62" s="18"/>
      <c r="G62" s="18"/>
      <c r="H62" s="18"/>
      <c r="I62" s="77"/>
    </row>
    <row r="63" spans="1:9" ht="27" customHeight="1" x14ac:dyDescent="0.2">
      <c r="A63" s="183" t="s">
        <v>40</v>
      </c>
      <c r="B63" s="184"/>
      <c r="C63" s="184"/>
      <c r="D63" s="184"/>
      <c r="E63" s="184"/>
      <c r="F63" s="184"/>
      <c r="G63" s="184"/>
      <c r="H63" s="184"/>
      <c r="I63" s="185"/>
    </row>
    <row r="64" spans="1:9" ht="12.75" customHeight="1" x14ac:dyDescent="0.2">
      <c r="A64" s="115" t="s">
        <v>41</v>
      </c>
      <c r="B64" s="206" t="s">
        <v>42</v>
      </c>
      <c r="C64" s="206"/>
      <c r="D64" s="206"/>
      <c r="E64" s="206"/>
      <c r="F64" s="206"/>
      <c r="G64" s="206"/>
      <c r="H64" s="109" t="s">
        <v>22</v>
      </c>
      <c r="I64" s="110" t="s">
        <v>27</v>
      </c>
    </row>
    <row r="65" spans="1:9" ht="12.75" x14ac:dyDescent="0.2">
      <c r="A65" s="114" t="s">
        <v>1</v>
      </c>
      <c r="B65" s="189" t="s">
        <v>43</v>
      </c>
      <c r="C65" s="189"/>
      <c r="D65" s="189"/>
      <c r="E65" s="189"/>
      <c r="F65" s="189"/>
      <c r="G65" s="189"/>
      <c r="H65" s="21">
        <v>0.2</v>
      </c>
      <c r="I65" s="22">
        <f t="shared" ref="I65:I72" si="0">ROUND($I$36*H65,2)</f>
        <v>399.39</v>
      </c>
    </row>
    <row r="66" spans="1:9" ht="12.75" customHeight="1" x14ac:dyDescent="0.2">
      <c r="A66" s="114" t="s">
        <v>3</v>
      </c>
      <c r="B66" s="189" t="s">
        <v>44</v>
      </c>
      <c r="C66" s="189"/>
      <c r="D66" s="189"/>
      <c r="E66" s="189"/>
      <c r="F66" s="189"/>
      <c r="G66" s="189"/>
      <c r="H66" s="21">
        <v>1.4999999999999999E-2</v>
      </c>
      <c r="I66" s="22">
        <f t="shared" si="0"/>
        <v>29.95</v>
      </c>
    </row>
    <row r="67" spans="1:9" ht="12.75" customHeight="1" x14ac:dyDescent="0.2">
      <c r="A67" s="114" t="s">
        <v>5</v>
      </c>
      <c r="B67" s="189" t="s">
        <v>45</v>
      </c>
      <c r="C67" s="189"/>
      <c r="D67" s="189"/>
      <c r="E67" s="189"/>
      <c r="F67" s="189"/>
      <c r="G67" s="189"/>
      <c r="H67" s="21">
        <v>0.01</v>
      </c>
      <c r="I67" s="22">
        <f t="shared" si="0"/>
        <v>19.97</v>
      </c>
    </row>
    <row r="68" spans="1:9" ht="12.75" x14ac:dyDescent="0.2">
      <c r="A68" s="114" t="s">
        <v>7</v>
      </c>
      <c r="B68" s="189" t="s">
        <v>46</v>
      </c>
      <c r="C68" s="189"/>
      <c r="D68" s="189"/>
      <c r="E68" s="189"/>
      <c r="F68" s="189"/>
      <c r="G68" s="189"/>
      <c r="H68" s="21">
        <v>2E-3</v>
      </c>
      <c r="I68" s="22">
        <f t="shared" si="0"/>
        <v>3.99</v>
      </c>
    </row>
    <row r="69" spans="1:9" ht="12.75" customHeight="1" x14ac:dyDescent="0.2">
      <c r="A69" s="114" t="s">
        <v>31</v>
      </c>
      <c r="B69" s="170" t="s">
        <v>47</v>
      </c>
      <c r="C69" s="170"/>
      <c r="D69" s="170"/>
      <c r="E69" s="170"/>
      <c r="F69" s="170"/>
      <c r="G69" s="170"/>
      <c r="H69" s="21">
        <v>2.5000000000000001E-2</v>
      </c>
      <c r="I69" s="22">
        <f t="shared" si="0"/>
        <v>49.92</v>
      </c>
    </row>
    <row r="70" spans="1:9" ht="12.75" x14ac:dyDescent="0.2">
      <c r="A70" s="114" t="s">
        <v>33</v>
      </c>
      <c r="B70" s="170" t="s">
        <v>48</v>
      </c>
      <c r="C70" s="170"/>
      <c r="D70" s="170"/>
      <c r="E70" s="170"/>
      <c r="F70" s="170"/>
      <c r="G70" s="170"/>
      <c r="H70" s="21">
        <v>0.08</v>
      </c>
      <c r="I70" s="22">
        <f t="shared" si="0"/>
        <v>159.76</v>
      </c>
    </row>
    <row r="71" spans="1:9" ht="12.75" customHeight="1" x14ac:dyDescent="0.2">
      <c r="A71" s="114" t="s">
        <v>49</v>
      </c>
      <c r="B71" s="199" t="s">
        <v>141</v>
      </c>
      <c r="C71" s="130"/>
      <c r="D71" s="130"/>
      <c r="E71" s="130"/>
      <c r="F71" s="130"/>
      <c r="G71" s="131"/>
      <c r="H71" s="104">
        <v>0.03</v>
      </c>
      <c r="I71" s="22">
        <f t="shared" si="0"/>
        <v>59.91</v>
      </c>
    </row>
    <row r="72" spans="1:9" ht="12.75" x14ac:dyDescent="0.2">
      <c r="A72" s="114" t="s">
        <v>24</v>
      </c>
      <c r="B72" s="170" t="s">
        <v>50</v>
      </c>
      <c r="C72" s="170"/>
      <c r="D72" s="170"/>
      <c r="E72" s="170"/>
      <c r="F72" s="170"/>
      <c r="G72" s="170"/>
      <c r="H72" s="21">
        <v>6.0000000000000001E-3</v>
      </c>
      <c r="I72" s="22">
        <f t="shared" si="0"/>
        <v>11.98</v>
      </c>
    </row>
    <row r="73" spans="1:9" ht="12.75" x14ac:dyDescent="0.2">
      <c r="A73" s="165" t="s">
        <v>51</v>
      </c>
      <c r="B73" s="165"/>
      <c r="C73" s="165"/>
      <c r="D73" s="165"/>
      <c r="E73" s="165"/>
      <c r="F73" s="165"/>
      <c r="G73" s="165"/>
      <c r="H73" s="23">
        <f>SUM(H65:H72)</f>
        <v>0.3680000000000001</v>
      </c>
      <c r="I73" s="22">
        <f>SUM(I65:I72)</f>
        <v>734.87</v>
      </c>
    </row>
    <row r="74" spans="1:9" ht="12.75" x14ac:dyDescent="0.2">
      <c r="A74" s="113"/>
      <c r="B74" s="25"/>
      <c r="C74" s="25"/>
      <c r="D74" s="25"/>
      <c r="E74" s="25"/>
      <c r="F74" s="25"/>
      <c r="G74" s="25"/>
      <c r="H74" s="26"/>
      <c r="I74" s="78"/>
    </row>
    <row r="75" spans="1:9" ht="39.75" customHeight="1" x14ac:dyDescent="0.2">
      <c r="A75" s="178" t="s">
        <v>52</v>
      </c>
      <c r="B75" s="179"/>
      <c r="C75" s="179"/>
      <c r="D75" s="179"/>
      <c r="E75" s="179"/>
      <c r="F75" s="179"/>
      <c r="G75" s="179"/>
      <c r="H75" s="179"/>
      <c r="I75" s="180"/>
    </row>
    <row r="76" spans="1:9" ht="12.75" x14ac:dyDescent="0.2">
      <c r="A76" s="231"/>
      <c r="B76" s="231"/>
      <c r="C76" s="231"/>
      <c r="D76" s="231"/>
      <c r="E76" s="231"/>
      <c r="F76" s="231"/>
      <c r="G76" s="231"/>
      <c r="H76" s="231"/>
      <c r="I76" s="231"/>
    </row>
    <row r="77" spans="1:9" ht="12.75" customHeight="1" x14ac:dyDescent="0.2">
      <c r="A77" s="234" t="s">
        <v>53</v>
      </c>
      <c r="B77" s="234"/>
      <c r="C77" s="234"/>
      <c r="D77" s="234"/>
      <c r="E77" s="234"/>
      <c r="F77" s="234"/>
      <c r="G77" s="234"/>
      <c r="H77" s="234"/>
      <c r="I77" s="234"/>
    </row>
    <row r="78" spans="1:9" ht="12.75" customHeight="1" x14ac:dyDescent="0.2">
      <c r="A78" s="108" t="s">
        <v>54</v>
      </c>
      <c r="B78" s="206" t="s">
        <v>55</v>
      </c>
      <c r="C78" s="206"/>
      <c r="D78" s="206"/>
      <c r="E78" s="206"/>
      <c r="F78" s="206"/>
      <c r="G78" s="206"/>
      <c r="H78" s="27" t="s">
        <v>22</v>
      </c>
      <c r="I78" s="107" t="s">
        <v>27</v>
      </c>
    </row>
    <row r="79" spans="1:9" ht="12.75" customHeight="1" x14ac:dyDescent="0.2">
      <c r="A79" s="107" t="s">
        <v>1</v>
      </c>
      <c r="B79" s="189" t="s">
        <v>56</v>
      </c>
      <c r="C79" s="189"/>
      <c r="D79" s="189"/>
      <c r="E79" s="189"/>
      <c r="F79" s="189"/>
      <c r="G79" s="189"/>
      <c r="H79" s="28">
        <v>8.3330000000000001E-2</v>
      </c>
      <c r="I79" s="22">
        <f>ROUND($I$36*H79,2)</f>
        <v>166.41</v>
      </c>
    </row>
    <row r="80" spans="1:9" ht="12.75" x14ac:dyDescent="0.2">
      <c r="A80" s="165" t="s">
        <v>57</v>
      </c>
      <c r="B80" s="165"/>
      <c r="C80" s="165"/>
      <c r="D80" s="165"/>
      <c r="E80" s="165"/>
      <c r="F80" s="165"/>
      <c r="G80" s="165"/>
      <c r="H80" s="29">
        <f>H79</f>
        <v>8.3330000000000001E-2</v>
      </c>
      <c r="I80" s="31">
        <f>SUM(I79:I79)</f>
        <v>166.41</v>
      </c>
    </row>
    <row r="81" spans="1:10" ht="12.75" customHeight="1" x14ac:dyDescent="0.2">
      <c r="A81" s="107" t="s">
        <v>5</v>
      </c>
      <c r="B81" s="189" t="s">
        <v>58</v>
      </c>
      <c r="C81" s="189"/>
      <c r="D81" s="189"/>
      <c r="E81" s="189"/>
      <c r="F81" s="189"/>
      <c r="G81" s="189"/>
      <c r="H81" s="30">
        <f>H73*H80</f>
        <v>3.0665440000000009E-2</v>
      </c>
      <c r="I81" s="31">
        <f>ROUND(H73*I80,2)</f>
        <v>61.24</v>
      </c>
    </row>
    <row r="82" spans="1:10" ht="12.75" x14ac:dyDescent="0.2">
      <c r="A82" s="165" t="s">
        <v>51</v>
      </c>
      <c r="B82" s="165"/>
      <c r="C82" s="165"/>
      <c r="D82" s="165"/>
      <c r="E82" s="165"/>
      <c r="F82" s="165"/>
      <c r="G82" s="165"/>
      <c r="H82" s="32">
        <f>H80+H81</f>
        <v>0.11399544</v>
      </c>
      <c r="I82" s="31">
        <f>SUM(I80:I81)</f>
        <v>227.65</v>
      </c>
    </row>
    <row r="83" spans="1:10" ht="12.75" x14ac:dyDescent="0.2">
      <c r="A83" s="265"/>
      <c r="B83" s="265"/>
      <c r="C83" s="265"/>
      <c r="D83" s="265"/>
      <c r="E83" s="265"/>
      <c r="F83" s="265"/>
      <c r="G83" s="265"/>
      <c r="H83" s="265"/>
      <c r="I83" s="265"/>
    </row>
    <row r="84" spans="1:10" ht="12.75" customHeight="1" x14ac:dyDescent="0.2">
      <c r="A84" s="234" t="s">
        <v>59</v>
      </c>
      <c r="B84" s="234"/>
      <c r="C84" s="234"/>
      <c r="D84" s="234"/>
      <c r="E84" s="234"/>
      <c r="F84" s="234"/>
      <c r="G84" s="234"/>
      <c r="H84" s="234"/>
      <c r="I84" s="234"/>
    </row>
    <row r="85" spans="1:10" ht="12.75" x14ac:dyDescent="0.2">
      <c r="A85" s="108" t="s">
        <v>60</v>
      </c>
      <c r="B85" s="169" t="s">
        <v>61</v>
      </c>
      <c r="C85" s="169"/>
      <c r="D85" s="169"/>
      <c r="E85" s="169"/>
      <c r="F85" s="169"/>
      <c r="G85" s="169"/>
      <c r="H85" s="169"/>
      <c r="I85" s="107" t="s">
        <v>27</v>
      </c>
    </row>
    <row r="86" spans="1:10" ht="12.75" customHeight="1" x14ac:dyDescent="0.2">
      <c r="A86" s="107" t="s">
        <v>1</v>
      </c>
      <c r="B86" s="170" t="s">
        <v>62</v>
      </c>
      <c r="C86" s="170"/>
      <c r="D86" s="170"/>
      <c r="E86" s="170"/>
      <c r="F86" s="170"/>
      <c r="G86" s="170"/>
      <c r="H86" s="33">
        <v>7.3999999999999999E-4</v>
      </c>
      <c r="I86" s="22">
        <f>ROUND($I$36*H86,2)</f>
        <v>1.48</v>
      </c>
    </row>
    <row r="87" spans="1:10" s="34" customFormat="1" ht="12.75" customHeight="1" x14ac:dyDescent="0.2">
      <c r="A87" s="107" t="s">
        <v>3</v>
      </c>
      <c r="B87" s="170" t="s">
        <v>63</v>
      </c>
      <c r="C87" s="170"/>
      <c r="D87" s="170"/>
      <c r="E87" s="170"/>
      <c r="F87" s="170"/>
      <c r="G87" s="170"/>
      <c r="H87" s="33">
        <f>H73*H86</f>
        <v>2.7232000000000005E-4</v>
      </c>
      <c r="I87" s="22">
        <f>ROUND(H73*I86,2)</f>
        <v>0.54</v>
      </c>
    </row>
    <row r="88" spans="1:10" s="34" customFormat="1" ht="12.75" x14ac:dyDescent="0.2">
      <c r="A88" s="165" t="s">
        <v>51</v>
      </c>
      <c r="B88" s="165"/>
      <c r="C88" s="165"/>
      <c r="D88" s="165"/>
      <c r="E88" s="165"/>
      <c r="F88" s="165"/>
      <c r="G88" s="165"/>
      <c r="H88" s="29">
        <f>H86+H87</f>
        <v>1.0123200000000001E-3</v>
      </c>
      <c r="I88" s="22">
        <f>SUM(I86:I87)</f>
        <v>2.02</v>
      </c>
    </row>
    <row r="89" spans="1:10" s="34" customFormat="1" ht="12.75" x14ac:dyDescent="0.2">
      <c r="A89" s="264"/>
      <c r="B89" s="264"/>
      <c r="C89" s="264"/>
      <c r="D89" s="264"/>
      <c r="E89" s="264"/>
      <c r="F89" s="264"/>
      <c r="G89" s="264"/>
      <c r="H89" s="264"/>
      <c r="I89" s="264"/>
    </row>
    <row r="90" spans="1:10" s="34" customFormat="1" ht="12.75" x14ac:dyDescent="0.2">
      <c r="A90" s="263" t="s">
        <v>64</v>
      </c>
      <c r="B90" s="263"/>
      <c r="C90" s="263"/>
      <c r="D90" s="263"/>
      <c r="E90" s="263"/>
      <c r="F90" s="263"/>
      <c r="G90" s="263"/>
      <c r="H90" s="263"/>
      <c r="I90" s="263"/>
    </row>
    <row r="91" spans="1:10" s="34" customFormat="1" ht="12.75" x14ac:dyDescent="0.2">
      <c r="A91" s="261" t="s">
        <v>65</v>
      </c>
      <c r="B91" s="261"/>
      <c r="C91" s="261"/>
      <c r="D91" s="261"/>
      <c r="E91" s="261"/>
      <c r="F91" s="261"/>
      <c r="G91" s="261"/>
      <c r="H91" s="261"/>
      <c r="I91" s="261"/>
    </row>
    <row r="92" spans="1:10" s="34" customFormat="1" ht="12.75" x14ac:dyDescent="0.2">
      <c r="A92" s="108" t="s">
        <v>66</v>
      </c>
      <c r="B92" s="169" t="s">
        <v>67</v>
      </c>
      <c r="C92" s="169"/>
      <c r="D92" s="169"/>
      <c r="E92" s="169"/>
      <c r="F92" s="169"/>
      <c r="G92" s="169"/>
      <c r="H92" s="169"/>
      <c r="I92" s="107" t="s">
        <v>27</v>
      </c>
    </row>
    <row r="93" spans="1:10" ht="12.75" x14ac:dyDescent="0.2">
      <c r="A93" s="107" t="s">
        <v>1</v>
      </c>
      <c r="B93" s="177" t="s">
        <v>145</v>
      </c>
      <c r="C93" s="177"/>
      <c r="D93" s="177"/>
      <c r="E93" s="177"/>
      <c r="F93" s="177"/>
      <c r="G93" s="177"/>
      <c r="H93" s="35">
        <v>4.1700000000000001E-3</v>
      </c>
      <c r="I93" s="22">
        <f>ROUND($I$36*H93,2)</f>
        <v>8.33</v>
      </c>
      <c r="J93" s="1" t="s">
        <v>147</v>
      </c>
    </row>
    <row r="94" spans="1:10" ht="12.75" x14ac:dyDescent="0.2">
      <c r="A94" s="107" t="s">
        <v>3</v>
      </c>
      <c r="B94" s="177" t="s">
        <v>144</v>
      </c>
      <c r="C94" s="177"/>
      <c r="D94" s="177"/>
      <c r="E94" s="177"/>
      <c r="F94" s="177"/>
      <c r="G94" s="177"/>
      <c r="H94" s="35">
        <f>H70*H93</f>
        <v>3.3360000000000003E-4</v>
      </c>
      <c r="I94" s="22">
        <f>ROUND($H$70*I93,2)</f>
        <v>0.67</v>
      </c>
    </row>
    <row r="95" spans="1:10" ht="12.75" customHeight="1" x14ac:dyDescent="0.25">
      <c r="A95" s="107" t="s">
        <v>5</v>
      </c>
      <c r="B95" s="189" t="s">
        <v>68</v>
      </c>
      <c r="C95" s="189"/>
      <c r="D95" s="189"/>
      <c r="E95" s="189"/>
      <c r="F95" s="189"/>
      <c r="G95" s="189"/>
      <c r="H95" s="36">
        <v>2E-3</v>
      </c>
      <c r="I95" s="22">
        <f>ROUND($I$36*H95,2)</f>
        <v>3.99</v>
      </c>
    </row>
    <row r="96" spans="1:10" ht="25.5" customHeight="1" x14ac:dyDescent="0.2">
      <c r="A96" s="107" t="s">
        <v>7</v>
      </c>
      <c r="B96" s="134" t="s">
        <v>143</v>
      </c>
      <c r="C96" s="135"/>
      <c r="D96" s="135"/>
      <c r="E96" s="135"/>
      <c r="F96" s="135"/>
      <c r="G96" s="136"/>
      <c r="H96" s="105">
        <v>1.9400000000000001E-2</v>
      </c>
      <c r="I96" s="22">
        <f>ROUND($I$36*H96,2)</f>
        <v>38.74</v>
      </c>
    </row>
    <row r="97" spans="1:9" ht="24" customHeight="1" x14ac:dyDescent="0.2">
      <c r="A97" s="107" t="s">
        <v>31</v>
      </c>
      <c r="B97" s="177" t="s">
        <v>69</v>
      </c>
      <c r="C97" s="177"/>
      <c r="D97" s="177"/>
      <c r="E97" s="177"/>
      <c r="F97" s="177"/>
      <c r="G97" s="177"/>
      <c r="H97" s="105">
        <f>H73*H96</f>
        <v>7.1392000000000027E-3</v>
      </c>
      <c r="I97" s="22">
        <f>ROUND($H$73*I96,2)</f>
        <v>14.26</v>
      </c>
    </row>
    <row r="98" spans="1:9" ht="30.75" customHeight="1" x14ac:dyDescent="0.2">
      <c r="A98" s="107" t="s">
        <v>33</v>
      </c>
      <c r="B98" s="134" t="s">
        <v>70</v>
      </c>
      <c r="C98" s="135"/>
      <c r="D98" s="135"/>
      <c r="E98" s="135"/>
      <c r="F98" s="135"/>
      <c r="G98" s="136"/>
      <c r="H98" s="37">
        <v>0.04</v>
      </c>
      <c r="I98" s="22">
        <f>ROUND($I$36*H98,2)</f>
        <v>79.88</v>
      </c>
    </row>
    <row r="99" spans="1:9" ht="12.75" x14ac:dyDescent="0.2">
      <c r="A99" s="165" t="s">
        <v>51</v>
      </c>
      <c r="B99" s="165"/>
      <c r="C99" s="165"/>
      <c r="D99" s="165"/>
      <c r="E99" s="165"/>
      <c r="F99" s="165"/>
      <c r="G99" s="165"/>
      <c r="H99" s="38">
        <f>SUM(H93:H98)</f>
        <v>7.3042800000000005E-2</v>
      </c>
      <c r="I99" s="22">
        <f>SUM(I93:I98)</f>
        <v>145.87</v>
      </c>
    </row>
    <row r="100" spans="1:9" ht="12.75" x14ac:dyDescent="0.2">
      <c r="A100" s="263"/>
      <c r="B100" s="263"/>
      <c r="C100" s="263"/>
      <c r="D100" s="263"/>
      <c r="E100" s="263"/>
      <c r="F100" s="263"/>
      <c r="G100" s="263"/>
      <c r="H100" s="263"/>
      <c r="I100" s="263"/>
    </row>
    <row r="101" spans="1:9" ht="30.75" customHeight="1" x14ac:dyDescent="0.2">
      <c r="A101" s="181" t="s">
        <v>127</v>
      </c>
      <c r="B101" s="182"/>
      <c r="C101" s="182"/>
      <c r="D101" s="182"/>
      <c r="E101" s="182"/>
      <c r="F101" s="182"/>
      <c r="G101" s="182"/>
      <c r="H101" s="182"/>
      <c r="I101" s="182"/>
    </row>
    <row r="102" spans="1:9" ht="12.75" customHeight="1" x14ac:dyDescent="0.2">
      <c r="A102" s="234" t="s">
        <v>71</v>
      </c>
      <c r="B102" s="234"/>
      <c r="C102" s="234"/>
      <c r="D102" s="234"/>
      <c r="E102" s="234"/>
      <c r="F102" s="234"/>
      <c r="G102" s="234"/>
      <c r="H102" s="234"/>
      <c r="I102" s="234"/>
    </row>
    <row r="103" spans="1:9" ht="12.75" x14ac:dyDescent="0.25">
      <c r="A103" s="39" t="s">
        <v>72</v>
      </c>
      <c r="B103" s="169" t="s">
        <v>73</v>
      </c>
      <c r="C103" s="169"/>
      <c r="D103" s="169"/>
      <c r="E103" s="169"/>
      <c r="F103" s="169"/>
      <c r="G103" s="169"/>
      <c r="H103" s="169"/>
      <c r="I103" s="40" t="s">
        <v>27</v>
      </c>
    </row>
    <row r="104" spans="1:9" ht="12.75" customHeight="1" x14ac:dyDescent="0.25">
      <c r="A104" s="40" t="s">
        <v>1</v>
      </c>
      <c r="B104" s="189" t="s">
        <v>74</v>
      </c>
      <c r="C104" s="189"/>
      <c r="D104" s="189"/>
      <c r="E104" s="189"/>
      <c r="F104" s="189"/>
      <c r="G104" s="189"/>
      <c r="H104" s="28">
        <v>0.121</v>
      </c>
      <c r="I104" s="22">
        <f t="shared" ref="I104:I109" si="1">ROUND($I$36*H104,2)</f>
        <v>241.63</v>
      </c>
    </row>
    <row r="105" spans="1:9" ht="12.75" x14ac:dyDescent="0.25">
      <c r="A105" s="40" t="s">
        <v>3</v>
      </c>
      <c r="B105" s="177" t="s">
        <v>148</v>
      </c>
      <c r="C105" s="177"/>
      <c r="D105" s="177"/>
      <c r="E105" s="177"/>
      <c r="F105" s="177"/>
      <c r="G105" s="177"/>
      <c r="H105" s="35">
        <v>1.389E-2</v>
      </c>
      <c r="I105" s="22">
        <f t="shared" si="1"/>
        <v>27.74</v>
      </c>
    </row>
    <row r="106" spans="1:9" ht="12.75" x14ac:dyDescent="0.25">
      <c r="A106" s="40" t="s">
        <v>5</v>
      </c>
      <c r="B106" s="177" t="s">
        <v>149</v>
      </c>
      <c r="C106" s="177"/>
      <c r="D106" s="177"/>
      <c r="E106" s="177"/>
      <c r="F106" s="177"/>
      <c r="G106" s="177"/>
      <c r="H106" s="35">
        <v>2.7999999999999998E-4</v>
      </c>
      <c r="I106" s="22">
        <f t="shared" si="1"/>
        <v>0.56000000000000005</v>
      </c>
    </row>
    <row r="107" spans="1:9" ht="12.75" x14ac:dyDescent="0.25">
      <c r="A107" s="40" t="s">
        <v>7</v>
      </c>
      <c r="B107" s="177" t="s">
        <v>150</v>
      </c>
      <c r="C107" s="177"/>
      <c r="D107" s="177"/>
      <c r="E107" s="177"/>
      <c r="F107" s="177"/>
      <c r="G107" s="177"/>
      <c r="H107" s="41">
        <v>5.5599999999999998E-3</v>
      </c>
      <c r="I107" s="22">
        <f t="shared" si="1"/>
        <v>11.1</v>
      </c>
    </row>
    <row r="108" spans="1:9" ht="12.75" x14ac:dyDescent="0.25">
      <c r="A108" s="40" t="s">
        <v>31</v>
      </c>
      <c r="B108" s="178" t="s">
        <v>146</v>
      </c>
      <c r="C108" s="179"/>
      <c r="D108" s="179"/>
      <c r="E108" s="179"/>
      <c r="F108" s="179"/>
      <c r="G108" s="180"/>
      <c r="H108" s="35">
        <v>2.9999999999999997E-4</v>
      </c>
      <c r="I108" s="22">
        <f t="shared" si="1"/>
        <v>0.6</v>
      </c>
    </row>
    <row r="109" spans="1:9" ht="12.75" x14ac:dyDescent="0.25">
      <c r="A109" s="40" t="s">
        <v>33</v>
      </c>
      <c r="B109" s="177" t="s">
        <v>34</v>
      </c>
      <c r="C109" s="177"/>
      <c r="D109" s="177"/>
      <c r="E109" s="177"/>
      <c r="F109" s="177"/>
      <c r="G109" s="177"/>
      <c r="H109" s="35">
        <v>0</v>
      </c>
      <c r="I109" s="22">
        <f t="shared" si="1"/>
        <v>0</v>
      </c>
    </row>
    <row r="110" spans="1:9" ht="12.75" x14ac:dyDescent="0.25">
      <c r="A110" s="165" t="s">
        <v>57</v>
      </c>
      <c r="B110" s="165"/>
      <c r="C110" s="165"/>
      <c r="D110" s="165"/>
      <c r="E110" s="165"/>
      <c r="F110" s="165"/>
      <c r="G110" s="165"/>
      <c r="H110" s="38">
        <f>SUM(H104:H109)</f>
        <v>0.14103000000000002</v>
      </c>
      <c r="I110" s="44">
        <f>SUM(I104:I109)</f>
        <v>281.63000000000005</v>
      </c>
    </row>
    <row r="111" spans="1:9" ht="12.75" x14ac:dyDescent="0.25">
      <c r="A111" s="42" t="s">
        <v>49</v>
      </c>
      <c r="B111" s="157" t="s">
        <v>75</v>
      </c>
      <c r="C111" s="157"/>
      <c r="D111" s="157"/>
      <c r="E111" s="157"/>
      <c r="F111" s="157"/>
      <c r="G111" s="157"/>
      <c r="H111" s="43">
        <f>H73*H110</f>
        <v>5.1899040000000021E-2</v>
      </c>
      <c r="I111" s="44">
        <f>ROUND(H73*I110,2)</f>
        <v>103.64</v>
      </c>
    </row>
    <row r="112" spans="1:9" ht="12.75" x14ac:dyDescent="0.2">
      <c r="A112" s="165" t="s">
        <v>51</v>
      </c>
      <c r="B112" s="165"/>
      <c r="C112" s="165"/>
      <c r="D112" s="165"/>
      <c r="E112" s="165"/>
      <c r="F112" s="165"/>
      <c r="G112" s="165"/>
      <c r="H112" s="38">
        <f>H110+H111</f>
        <v>0.19292904000000005</v>
      </c>
      <c r="I112" s="22">
        <f>SUM(I110:I111)</f>
        <v>385.27000000000004</v>
      </c>
    </row>
    <row r="113" spans="1:9" ht="12.75" x14ac:dyDescent="0.2">
      <c r="A113" s="177" t="s">
        <v>76</v>
      </c>
      <c r="B113" s="177"/>
      <c r="C113" s="177"/>
      <c r="D113" s="177"/>
      <c r="E113" s="177"/>
      <c r="F113" s="177"/>
      <c r="G113" s="177"/>
      <c r="H113" s="177"/>
      <c r="I113" s="177"/>
    </row>
    <row r="114" spans="1:9" ht="12.75" x14ac:dyDescent="0.2">
      <c r="A114" s="177" t="s">
        <v>77</v>
      </c>
      <c r="B114" s="177"/>
      <c r="C114" s="177"/>
      <c r="D114" s="177"/>
      <c r="E114" s="177"/>
      <c r="F114" s="177"/>
      <c r="G114" s="177"/>
      <c r="H114" s="177"/>
      <c r="I114" s="177"/>
    </row>
    <row r="115" spans="1:9" ht="12.75" x14ac:dyDescent="0.2">
      <c r="A115" s="177" t="s">
        <v>78</v>
      </c>
      <c r="B115" s="177"/>
      <c r="C115" s="177"/>
      <c r="D115" s="177"/>
      <c r="E115" s="177"/>
      <c r="F115" s="177"/>
      <c r="G115" s="177"/>
      <c r="H115" s="177"/>
      <c r="I115" s="177"/>
    </row>
    <row r="116" spans="1:9" s="34" customFormat="1" ht="12.75" customHeight="1" x14ac:dyDescent="0.2">
      <c r="A116" s="262" t="s">
        <v>79</v>
      </c>
      <c r="B116" s="262"/>
      <c r="C116" s="262"/>
      <c r="D116" s="262"/>
      <c r="E116" s="262"/>
      <c r="F116" s="262"/>
      <c r="G116" s="262"/>
      <c r="H116" s="262"/>
      <c r="I116" s="262"/>
    </row>
    <row r="117" spans="1:9" s="34" customFormat="1" ht="12.75" x14ac:dyDescent="0.2">
      <c r="A117" s="261" t="s">
        <v>80</v>
      </c>
      <c r="B117" s="261"/>
      <c r="C117" s="261"/>
      <c r="D117" s="261"/>
      <c r="E117" s="261"/>
      <c r="F117" s="261"/>
      <c r="G117" s="261"/>
      <c r="H117" s="261"/>
      <c r="I117" s="261"/>
    </row>
    <row r="118" spans="1:9" s="34" customFormat="1" ht="12.75" customHeight="1" x14ac:dyDescent="0.2">
      <c r="A118" s="108">
        <v>4</v>
      </c>
      <c r="B118" s="206" t="s">
        <v>81</v>
      </c>
      <c r="C118" s="206"/>
      <c r="D118" s="206"/>
      <c r="E118" s="206"/>
      <c r="F118" s="206"/>
      <c r="G118" s="206"/>
      <c r="H118" s="206"/>
      <c r="I118" s="107" t="s">
        <v>27</v>
      </c>
    </row>
    <row r="119" spans="1:9" s="34" customFormat="1" ht="12.75" customHeight="1" x14ac:dyDescent="0.2">
      <c r="A119" s="107" t="s">
        <v>41</v>
      </c>
      <c r="B119" s="170" t="s">
        <v>82</v>
      </c>
      <c r="C119" s="170"/>
      <c r="D119" s="170"/>
      <c r="E119" s="170"/>
      <c r="F119" s="170"/>
      <c r="G119" s="170"/>
      <c r="H119" s="45">
        <f>H73</f>
        <v>0.3680000000000001</v>
      </c>
      <c r="I119" s="22">
        <f>I73</f>
        <v>734.87</v>
      </c>
    </row>
    <row r="120" spans="1:9" s="34" customFormat="1" ht="12.75" customHeight="1" x14ac:dyDescent="0.2">
      <c r="A120" s="107" t="s">
        <v>54</v>
      </c>
      <c r="B120" s="170" t="s">
        <v>83</v>
      </c>
      <c r="C120" s="170"/>
      <c r="D120" s="170"/>
      <c r="E120" s="170"/>
      <c r="F120" s="170"/>
      <c r="G120" s="170"/>
      <c r="H120" s="45">
        <f>H82</f>
        <v>0.11399544</v>
      </c>
      <c r="I120" s="22">
        <f>I82</f>
        <v>227.65</v>
      </c>
    </row>
    <row r="121" spans="1:9" s="34" customFormat="1" ht="12.75" customHeight="1" x14ac:dyDescent="0.2">
      <c r="A121" s="107" t="s">
        <v>60</v>
      </c>
      <c r="B121" s="170" t="s">
        <v>84</v>
      </c>
      <c r="C121" s="170"/>
      <c r="D121" s="170"/>
      <c r="E121" s="170"/>
      <c r="F121" s="170"/>
      <c r="G121" s="170"/>
      <c r="H121" s="45">
        <f>H88</f>
        <v>1.0123200000000001E-3</v>
      </c>
      <c r="I121" s="22">
        <f>I88</f>
        <v>2.02</v>
      </c>
    </row>
    <row r="122" spans="1:9" s="34" customFormat="1" ht="12.75" customHeight="1" x14ac:dyDescent="0.2">
      <c r="A122" s="107" t="s">
        <v>66</v>
      </c>
      <c r="B122" s="170" t="s">
        <v>85</v>
      </c>
      <c r="C122" s="170"/>
      <c r="D122" s="170"/>
      <c r="E122" s="170"/>
      <c r="F122" s="170"/>
      <c r="G122" s="170"/>
      <c r="H122" s="45">
        <f>H99</f>
        <v>7.3042800000000005E-2</v>
      </c>
      <c r="I122" s="22">
        <f>I99</f>
        <v>145.87</v>
      </c>
    </row>
    <row r="123" spans="1:9" s="34" customFormat="1" ht="12.75" customHeight="1" x14ac:dyDescent="0.2">
      <c r="A123" s="107" t="s">
        <v>72</v>
      </c>
      <c r="B123" s="170" t="s">
        <v>86</v>
      </c>
      <c r="C123" s="170"/>
      <c r="D123" s="170"/>
      <c r="E123" s="170"/>
      <c r="F123" s="170"/>
      <c r="G123" s="170"/>
      <c r="H123" s="45">
        <f>H112</f>
        <v>0.19292904000000005</v>
      </c>
      <c r="I123" s="22">
        <f>I112</f>
        <v>385.27000000000004</v>
      </c>
    </row>
    <row r="124" spans="1:9" s="34" customFormat="1" ht="12.75" customHeight="1" x14ac:dyDescent="0.2">
      <c r="A124" s="107" t="s">
        <v>87</v>
      </c>
      <c r="B124" s="170" t="s">
        <v>34</v>
      </c>
      <c r="C124" s="170"/>
      <c r="D124" s="170"/>
      <c r="E124" s="170"/>
      <c r="F124" s="170"/>
      <c r="G124" s="170"/>
      <c r="H124" s="45">
        <v>0</v>
      </c>
      <c r="I124" s="22">
        <v>0</v>
      </c>
    </row>
    <row r="125" spans="1:9" s="34" customFormat="1" ht="12.75" x14ac:dyDescent="0.2">
      <c r="A125" s="165" t="s">
        <v>51</v>
      </c>
      <c r="B125" s="165"/>
      <c r="C125" s="165"/>
      <c r="D125" s="165"/>
      <c r="E125" s="165"/>
      <c r="F125" s="165"/>
      <c r="G125" s="165"/>
      <c r="H125" s="29">
        <f>SUM(H119:H124)</f>
        <v>0.74897960000000019</v>
      </c>
      <c r="I125" s="22">
        <f>SUM(I119:I124)</f>
        <v>1495.6799999999998</v>
      </c>
    </row>
    <row r="126" spans="1:9" s="34" customFormat="1" ht="12.75" x14ac:dyDescent="0.2">
      <c r="A126" s="261" t="s">
        <v>88</v>
      </c>
      <c r="B126" s="261"/>
      <c r="C126" s="261"/>
      <c r="D126" s="261"/>
      <c r="E126" s="261"/>
      <c r="F126" s="261"/>
      <c r="G126" s="261"/>
      <c r="H126" s="261"/>
      <c r="I126" s="261"/>
    </row>
    <row r="127" spans="1:9" ht="12.75" x14ac:dyDescent="0.2">
      <c r="A127" s="108">
        <v>5</v>
      </c>
      <c r="B127" s="169" t="s">
        <v>89</v>
      </c>
      <c r="C127" s="169"/>
      <c r="D127" s="169"/>
      <c r="E127" s="169"/>
      <c r="F127" s="169"/>
      <c r="G127" s="169"/>
      <c r="H127" s="108" t="s">
        <v>22</v>
      </c>
      <c r="I127" s="50" t="s">
        <v>27</v>
      </c>
    </row>
    <row r="128" spans="1:9" ht="12.75" customHeight="1" x14ac:dyDescent="0.2">
      <c r="A128" s="158" t="s">
        <v>90</v>
      </c>
      <c r="B128" s="159"/>
      <c r="C128" s="159"/>
      <c r="D128" s="159"/>
      <c r="E128" s="159"/>
      <c r="F128" s="159"/>
      <c r="G128" s="159"/>
      <c r="H128" s="160"/>
      <c r="I128" s="46">
        <f>SUM(I36+I49+I59+I125)</f>
        <v>3852.2378681454543</v>
      </c>
    </row>
    <row r="129" spans="1:9" ht="12.75" x14ac:dyDescent="0.2">
      <c r="A129" s="107" t="s">
        <v>1</v>
      </c>
      <c r="B129" s="157" t="s">
        <v>91</v>
      </c>
      <c r="C129" s="157"/>
      <c r="D129" s="157"/>
      <c r="E129" s="157"/>
      <c r="F129" s="157"/>
      <c r="G129" s="157"/>
      <c r="H129" s="47">
        <v>0.05</v>
      </c>
      <c r="I129" s="22">
        <f>ROUND(H129*I128,2)</f>
        <v>192.61</v>
      </c>
    </row>
    <row r="130" spans="1:9" ht="12.75" customHeight="1" x14ac:dyDescent="0.2">
      <c r="A130" s="158" t="s">
        <v>92</v>
      </c>
      <c r="B130" s="159"/>
      <c r="C130" s="159"/>
      <c r="D130" s="159"/>
      <c r="E130" s="159"/>
      <c r="F130" s="159"/>
      <c r="G130" s="159"/>
      <c r="H130" s="160"/>
      <c r="I130" s="46">
        <f>SUM(I36+I49+I59+I125+I129)</f>
        <v>4044.8478681454544</v>
      </c>
    </row>
    <row r="131" spans="1:9" ht="12.75" x14ac:dyDescent="0.2">
      <c r="A131" s="107" t="s">
        <v>3</v>
      </c>
      <c r="B131" s="157" t="s">
        <v>93</v>
      </c>
      <c r="C131" s="157"/>
      <c r="D131" s="157"/>
      <c r="E131" s="157"/>
      <c r="F131" s="157"/>
      <c r="G131" s="157"/>
      <c r="H131" s="47">
        <v>0.05</v>
      </c>
      <c r="I131" s="22">
        <f>ROUND(H131*I130,2)</f>
        <v>202.24</v>
      </c>
    </row>
    <row r="132" spans="1:9" ht="12.75" customHeight="1" x14ac:dyDescent="0.2">
      <c r="A132" s="158" t="s">
        <v>94</v>
      </c>
      <c r="B132" s="159"/>
      <c r="C132" s="159"/>
      <c r="D132" s="159"/>
      <c r="E132" s="159"/>
      <c r="F132" s="159"/>
      <c r="G132" s="159"/>
      <c r="H132" s="160"/>
      <c r="I132" s="46">
        <f>SUM(I36+I49+I59+I125+I129+I131)</f>
        <v>4247.0878681454542</v>
      </c>
    </row>
    <row r="133" spans="1:9" ht="12.75" x14ac:dyDescent="0.2">
      <c r="A133" s="161" t="s">
        <v>5</v>
      </c>
      <c r="B133" s="157" t="s">
        <v>95</v>
      </c>
      <c r="C133" s="157"/>
      <c r="D133" s="157"/>
      <c r="E133" s="157"/>
      <c r="F133" s="157"/>
      <c r="G133" s="157"/>
      <c r="H133" s="48">
        <f>+(100-8.65)/100</f>
        <v>0.91349999999999998</v>
      </c>
      <c r="I133" s="49">
        <f>I132/H133</f>
        <v>4649.2478031148921</v>
      </c>
    </row>
    <row r="134" spans="1:9" ht="12.75" x14ac:dyDescent="0.2">
      <c r="A134" s="162"/>
      <c r="B134" s="157" t="s">
        <v>96</v>
      </c>
      <c r="C134" s="157"/>
      <c r="D134" s="157"/>
      <c r="E134" s="157"/>
      <c r="F134" s="157"/>
      <c r="G134" s="157"/>
      <c r="H134" s="47" t="s">
        <v>28</v>
      </c>
      <c r="I134" s="50" t="s">
        <v>28</v>
      </c>
    </row>
    <row r="135" spans="1:9" ht="12.75" customHeight="1" x14ac:dyDescent="0.2">
      <c r="A135" s="162"/>
      <c r="B135" s="164" t="s">
        <v>97</v>
      </c>
      <c r="C135" s="164"/>
      <c r="D135" s="164"/>
      <c r="E135" s="164"/>
      <c r="F135" s="164"/>
      <c r="G135" s="164"/>
      <c r="H135" s="51">
        <v>0.03</v>
      </c>
      <c r="I135" s="22">
        <f>I133*H135</f>
        <v>139.47743409344676</v>
      </c>
    </row>
    <row r="136" spans="1:9" ht="12.75" customHeight="1" x14ac:dyDescent="0.2">
      <c r="A136" s="162"/>
      <c r="B136" s="164" t="s">
        <v>98</v>
      </c>
      <c r="C136" s="164"/>
      <c r="D136" s="164"/>
      <c r="E136" s="164"/>
      <c r="F136" s="164"/>
      <c r="G136" s="164"/>
      <c r="H136" s="51">
        <v>6.4999999999999997E-3</v>
      </c>
      <c r="I136" s="22">
        <f>I133*H136</f>
        <v>30.220110720246797</v>
      </c>
    </row>
    <row r="137" spans="1:9" ht="12.75" customHeight="1" x14ac:dyDescent="0.2">
      <c r="A137" s="162"/>
      <c r="B137" s="134" t="s">
        <v>99</v>
      </c>
      <c r="C137" s="134"/>
      <c r="D137" s="134"/>
      <c r="E137" s="134"/>
      <c r="F137" s="134"/>
      <c r="G137" s="134"/>
      <c r="H137" s="51" t="s">
        <v>28</v>
      </c>
      <c r="I137" s="50" t="s">
        <v>28</v>
      </c>
    </row>
    <row r="138" spans="1:9" ht="12.75" customHeight="1" x14ac:dyDescent="0.2">
      <c r="A138" s="162"/>
      <c r="B138" s="134" t="s">
        <v>100</v>
      </c>
      <c r="C138" s="134"/>
      <c r="D138" s="134"/>
      <c r="E138" s="134"/>
      <c r="F138" s="134"/>
      <c r="G138" s="134"/>
      <c r="H138" s="51" t="s">
        <v>28</v>
      </c>
      <c r="I138" s="50" t="s">
        <v>28</v>
      </c>
    </row>
    <row r="139" spans="1:9" ht="12.75" x14ac:dyDescent="0.2">
      <c r="A139" s="163"/>
      <c r="B139" s="164" t="s">
        <v>101</v>
      </c>
      <c r="C139" s="164"/>
      <c r="D139" s="164"/>
      <c r="E139" s="164"/>
      <c r="F139" s="164"/>
      <c r="G139" s="164"/>
      <c r="H139" s="51">
        <v>0.05</v>
      </c>
      <c r="I139" s="22">
        <f>I133*H139</f>
        <v>232.46239015574463</v>
      </c>
    </row>
    <row r="140" spans="1:9" ht="12.75" x14ac:dyDescent="0.2">
      <c r="A140" s="165" t="s">
        <v>102</v>
      </c>
      <c r="B140" s="165"/>
      <c r="C140" s="165"/>
      <c r="D140" s="165"/>
      <c r="E140" s="165"/>
      <c r="F140" s="165"/>
      <c r="G140" s="165"/>
      <c r="H140" s="165"/>
      <c r="I140" s="22">
        <f>SUM(I129+I131+I135+I136+I139)</f>
        <v>797.00993496943818</v>
      </c>
    </row>
    <row r="141" spans="1:9" ht="12.75" x14ac:dyDescent="0.2">
      <c r="A141" s="258"/>
      <c r="B141" s="258"/>
      <c r="C141" s="258"/>
      <c r="D141" s="258"/>
      <c r="E141" s="258"/>
      <c r="F141" s="258"/>
      <c r="G141" s="258"/>
      <c r="H141" s="258"/>
      <c r="I141" s="258"/>
    </row>
    <row r="142" spans="1:9" ht="12.75" customHeight="1" x14ac:dyDescent="0.2">
      <c r="A142" s="149" t="s">
        <v>103</v>
      </c>
      <c r="B142" s="149"/>
      <c r="C142" s="149"/>
      <c r="D142" s="149"/>
      <c r="E142" s="149"/>
      <c r="F142" s="149"/>
      <c r="G142" s="149"/>
      <c r="H142" s="52">
        <f>SUM(H135:H139)</f>
        <v>8.6499999999999994E-2</v>
      </c>
      <c r="I142" s="79">
        <f>I139+I136+I135</f>
        <v>402.15993496943815</v>
      </c>
    </row>
    <row r="143" spans="1:9" ht="12.75" x14ac:dyDescent="0.2">
      <c r="A143" s="150" t="s">
        <v>104</v>
      </c>
      <c r="B143" s="150"/>
      <c r="C143" s="260" t="s">
        <v>105</v>
      </c>
      <c r="D143" s="260"/>
      <c r="E143" s="260"/>
      <c r="F143" s="260"/>
      <c r="G143" s="260"/>
      <c r="H143" s="260"/>
      <c r="I143" s="260"/>
    </row>
    <row r="144" spans="1:9" ht="12.75" x14ac:dyDescent="0.2">
      <c r="A144" s="150"/>
      <c r="B144" s="150"/>
      <c r="C144" s="154" t="s">
        <v>106</v>
      </c>
      <c r="D144" s="154"/>
      <c r="E144" s="154"/>
      <c r="F144" s="154"/>
      <c r="G144" s="154"/>
      <c r="H144" s="154"/>
      <c r="I144" s="154"/>
    </row>
    <row r="145" spans="1:13" ht="12.75" x14ac:dyDescent="0.2">
      <c r="A145" s="150"/>
      <c r="B145" s="150"/>
      <c r="C145" s="156" t="s">
        <v>107</v>
      </c>
      <c r="D145" s="156"/>
      <c r="E145" s="156"/>
      <c r="F145" s="156"/>
      <c r="G145" s="156"/>
      <c r="H145" s="156"/>
      <c r="I145" s="156"/>
    </row>
    <row r="146" spans="1:13" x14ac:dyDescent="0.2">
      <c r="A146" s="132"/>
      <c r="B146" s="132"/>
      <c r="C146" s="132"/>
      <c r="D146" s="132"/>
      <c r="E146" s="132"/>
      <c r="F146" s="132"/>
      <c r="G146" s="132"/>
      <c r="H146" s="132"/>
      <c r="I146" s="132"/>
    </row>
    <row r="147" spans="1:13" ht="12.75" customHeight="1" x14ac:dyDescent="0.2">
      <c r="A147" s="189" t="s">
        <v>108</v>
      </c>
      <c r="B147" s="189"/>
      <c r="C147" s="189"/>
      <c r="D147" s="189"/>
      <c r="E147" s="189"/>
      <c r="F147" s="189"/>
      <c r="G147" s="189"/>
      <c r="H147" s="189"/>
      <c r="I147" s="189"/>
      <c r="J147" s="53"/>
    </row>
    <row r="148" spans="1:13" ht="12.75" x14ac:dyDescent="0.2">
      <c r="A148" s="258"/>
      <c r="B148" s="258"/>
      <c r="C148" s="258"/>
      <c r="D148" s="258"/>
      <c r="E148" s="258"/>
      <c r="F148" s="258"/>
      <c r="G148" s="258"/>
      <c r="H148" s="258"/>
      <c r="I148" s="258"/>
    </row>
    <row r="149" spans="1:13" ht="12.75" customHeight="1" x14ac:dyDescent="0.2">
      <c r="A149" s="259" t="s">
        <v>109</v>
      </c>
      <c r="B149" s="259"/>
      <c r="C149" s="259"/>
      <c r="D149" s="259"/>
      <c r="E149" s="259"/>
      <c r="F149" s="259"/>
      <c r="G149" s="259"/>
      <c r="H149" s="259"/>
      <c r="I149" s="259"/>
    </row>
    <row r="150" spans="1:13" ht="12.75" customHeight="1" x14ac:dyDescent="0.2">
      <c r="A150" s="143" t="s">
        <v>110</v>
      </c>
      <c r="B150" s="143"/>
      <c r="C150" s="143"/>
      <c r="D150" s="143"/>
      <c r="E150" s="143"/>
      <c r="F150" s="143"/>
      <c r="G150" s="143"/>
      <c r="H150" s="143"/>
      <c r="I150" s="110" t="s">
        <v>27</v>
      </c>
    </row>
    <row r="151" spans="1:13" s="34" customFormat="1" ht="12.75" customHeight="1" x14ac:dyDescent="0.2">
      <c r="A151" s="106" t="s">
        <v>1</v>
      </c>
      <c r="B151" s="130" t="s">
        <v>111</v>
      </c>
      <c r="C151" s="130"/>
      <c r="D151" s="130"/>
      <c r="E151" s="130"/>
      <c r="F151" s="130"/>
      <c r="G151" s="130"/>
      <c r="H151" s="130"/>
      <c r="I151" s="76">
        <f>I36</f>
        <v>1996.9413681454546</v>
      </c>
    </row>
    <row r="152" spans="1:13" ht="12.75" customHeight="1" x14ac:dyDescent="0.2">
      <c r="A152" s="106" t="s">
        <v>3</v>
      </c>
      <c r="B152" s="130" t="s">
        <v>112</v>
      </c>
      <c r="C152" s="130"/>
      <c r="D152" s="130"/>
      <c r="E152" s="130"/>
      <c r="F152" s="130"/>
      <c r="G152" s="130"/>
      <c r="H152" s="130"/>
      <c r="I152" s="76">
        <f>I49</f>
        <v>359.61650000000003</v>
      </c>
      <c r="J152" s="59"/>
    </row>
    <row r="153" spans="1:13" ht="12.75" customHeight="1" x14ac:dyDescent="0.2">
      <c r="A153" s="106" t="s">
        <v>5</v>
      </c>
      <c r="B153" s="130" t="s">
        <v>113</v>
      </c>
      <c r="C153" s="130"/>
      <c r="D153" s="130"/>
      <c r="E153" s="130"/>
      <c r="F153" s="130"/>
      <c r="G153" s="130"/>
      <c r="H153" s="130"/>
      <c r="I153" s="76">
        <f>I59</f>
        <v>0</v>
      </c>
      <c r="J153" s="59"/>
    </row>
    <row r="154" spans="1:13" ht="12.75" customHeight="1" x14ac:dyDescent="0.2">
      <c r="A154" s="106" t="s">
        <v>7</v>
      </c>
      <c r="B154" s="130" t="s">
        <v>81</v>
      </c>
      <c r="C154" s="130"/>
      <c r="D154" s="130"/>
      <c r="E154" s="130"/>
      <c r="F154" s="130"/>
      <c r="G154" s="130"/>
      <c r="H154" s="130"/>
      <c r="I154" s="76">
        <f>I125</f>
        <v>1495.6799999999998</v>
      </c>
      <c r="J154" s="59"/>
    </row>
    <row r="155" spans="1:13" ht="12.75" customHeight="1" x14ac:dyDescent="0.2">
      <c r="A155" s="126" t="s">
        <v>114</v>
      </c>
      <c r="B155" s="126"/>
      <c r="C155" s="126"/>
      <c r="D155" s="126"/>
      <c r="E155" s="126"/>
      <c r="F155" s="126"/>
      <c r="G155" s="126"/>
      <c r="H155" s="126"/>
      <c r="I155" s="76">
        <f>SUM(I151:I154)</f>
        <v>3852.2378681454543</v>
      </c>
      <c r="J155" s="59"/>
    </row>
    <row r="156" spans="1:13" ht="12.75" customHeight="1" x14ac:dyDescent="0.2">
      <c r="A156" s="55" t="s">
        <v>31</v>
      </c>
      <c r="B156" s="130" t="s">
        <v>115</v>
      </c>
      <c r="C156" s="130"/>
      <c r="D156" s="130"/>
      <c r="E156" s="130"/>
      <c r="F156" s="130"/>
      <c r="G156" s="130"/>
      <c r="H156" s="130"/>
      <c r="I156" s="76">
        <f>I140</f>
        <v>797.00993496943818</v>
      </c>
      <c r="J156" s="59"/>
    </row>
    <row r="157" spans="1:13" ht="12.75" customHeight="1" x14ac:dyDescent="0.2">
      <c r="A157" s="126" t="s">
        <v>116</v>
      </c>
      <c r="B157" s="126"/>
      <c r="C157" s="126"/>
      <c r="D157" s="126"/>
      <c r="E157" s="126"/>
      <c r="F157" s="126"/>
      <c r="G157" s="126"/>
      <c r="H157" s="126"/>
      <c r="I157" s="76">
        <f>SUM(I155:I156)</f>
        <v>4649.2478031148921</v>
      </c>
      <c r="J157" s="59"/>
    </row>
    <row r="158" spans="1:13" ht="12.75" customHeight="1" x14ac:dyDescent="0.2">
      <c r="A158" s="126" t="s">
        <v>125</v>
      </c>
      <c r="B158" s="126"/>
      <c r="C158" s="126"/>
      <c r="D158" s="126"/>
      <c r="E158" s="126"/>
      <c r="F158" s="126"/>
      <c r="G158" s="126"/>
      <c r="H158" s="126"/>
      <c r="I158" s="76">
        <f>I157*2</f>
        <v>9298.4956062297842</v>
      </c>
      <c r="J158" s="59"/>
    </row>
    <row r="159" spans="1:13" x14ac:dyDescent="0.2">
      <c r="J159" s="56"/>
      <c r="K159" s="56"/>
      <c r="L159" s="56"/>
      <c r="M159" s="57"/>
    </row>
    <row r="160" spans="1:13" x14ac:dyDescent="0.2">
      <c r="I160" s="80"/>
      <c r="J160" s="56"/>
      <c r="K160" s="56"/>
      <c r="L160" s="56"/>
      <c r="M160" s="57"/>
    </row>
    <row r="161" spans="9:13" x14ac:dyDescent="0.2">
      <c r="J161" s="56"/>
      <c r="K161" s="56"/>
      <c r="L161" s="56"/>
      <c r="M161" s="57"/>
    </row>
    <row r="162" spans="9:13" x14ac:dyDescent="0.2">
      <c r="I162" s="1"/>
      <c r="J162" s="56"/>
      <c r="K162" s="56"/>
      <c r="L162" s="56"/>
      <c r="M162" s="57"/>
    </row>
    <row r="163" spans="9:13" x14ac:dyDescent="0.2">
      <c r="I163" s="1"/>
      <c r="J163" s="56"/>
      <c r="K163" s="56"/>
      <c r="L163" s="56"/>
      <c r="M163" s="57"/>
    </row>
  </sheetData>
  <mergeCells count="201"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B6:G6"/>
    <mergeCell ref="H6:I6"/>
    <mergeCell ref="A13:I13"/>
    <mergeCell ref="A14:I14"/>
    <mergeCell ref="A15:I15"/>
    <mergeCell ref="A16:I16"/>
    <mergeCell ref="B17:G17"/>
    <mergeCell ref="H17:I17"/>
    <mergeCell ref="A10:I10"/>
    <mergeCell ref="A11:E11"/>
    <mergeCell ref="F11:G11"/>
    <mergeCell ref="H11:I11"/>
    <mergeCell ref="A12:E12"/>
    <mergeCell ref="F12:G12"/>
    <mergeCell ref="H12:I12"/>
    <mergeCell ref="A21:I21"/>
    <mergeCell ref="A22:I22"/>
    <mergeCell ref="A23:I23"/>
    <mergeCell ref="A24:I24"/>
    <mergeCell ref="B25:G25"/>
    <mergeCell ref="B26:H26"/>
    <mergeCell ref="B18:G18"/>
    <mergeCell ref="H18:I18"/>
    <mergeCell ref="B19:G19"/>
    <mergeCell ref="H19:I19"/>
    <mergeCell ref="B20:G20"/>
    <mergeCell ref="H20:I20"/>
    <mergeCell ref="B33:G33"/>
    <mergeCell ref="B34:G34"/>
    <mergeCell ref="B35:H35"/>
    <mergeCell ref="A36:H36"/>
    <mergeCell ref="A37:I37"/>
    <mergeCell ref="B38:H38"/>
    <mergeCell ref="B27:G27"/>
    <mergeCell ref="B28:G28"/>
    <mergeCell ref="B29:G29"/>
    <mergeCell ref="B30:G30"/>
    <mergeCell ref="B31:G31"/>
    <mergeCell ref="B32:G32"/>
    <mergeCell ref="AV39:BC39"/>
    <mergeCell ref="BD39:BK39"/>
    <mergeCell ref="BL39:BS39"/>
    <mergeCell ref="BT39:CA39"/>
    <mergeCell ref="CB39:CI39"/>
    <mergeCell ref="CJ39:CQ39"/>
    <mergeCell ref="B39:H39"/>
    <mergeCell ref="J39:O39"/>
    <mergeCell ref="P39:W39"/>
    <mergeCell ref="X39:AE39"/>
    <mergeCell ref="AF39:AM39"/>
    <mergeCell ref="AN39:AU39"/>
    <mergeCell ref="IF39:IM39"/>
    <mergeCell ref="IN39:IU39"/>
    <mergeCell ref="B40:G40"/>
    <mergeCell ref="B41:G41"/>
    <mergeCell ref="B42:G42"/>
    <mergeCell ref="B43:G43"/>
    <mergeCell ref="GJ39:GQ39"/>
    <mergeCell ref="GR39:GY39"/>
    <mergeCell ref="GZ39:HG39"/>
    <mergeCell ref="HH39:HO39"/>
    <mergeCell ref="HP39:HW39"/>
    <mergeCell ref="HX39:IE39"/>
    <mergeCell ref="EN39:EU39"/>
    <mergeCell ref="EV39:FC39"/>
    <mergeCell ref="FD39:FK39"/>
    <mergeCell ref="FL39:FS39"/>
    <mergeCell ref="FT39:GA39"/>
    <mergeCell ref="GB39:GI39"/>
    <mergeCell ref="CR39:CY39"/>
    <mergeCell ref="CZ39:DG39"/>
    <mergeCell ref="DH39:DO39"/>
    <mergeCell ref="DP39:DW39"/>
    <mergeCell ref="DX39:EE39"/>
    <mergeCell ref="EF39:EM39"/>
    <mergeCell ref="A50:I50"/>
    <mergeCell ref="A51:I51"/>
    <mergeCell ref="A52:I52"/>
    <mergeCell ref="A53:I53"/>
    <mergeCell ref="B54:H54"/>
    <mergeCell ref="B55:H55"/>
    <mergeCell ref="B44:H44"/>
    <mergeCell ref="B45:H45"/>
    <mergeCell ref="B46:H46"/>
    <mergeCell ref="B47:H47"/>
    <mergeCell ref="B48:H48"/>
    <mergeCell ref="B49:H49"/>
    <mergeCell ref="A63:I63"/>
    <mergeCell ref="B64:G64"/>
    <mergeCell ref="B65:G65"/>
    <mergeCell ref="B66:G66"/>
    <mergeCell ref="B67:G67"/>
    <mergeCell ref="B68:G68"/>
    <mergeCell ref="B56:H56"/>
    <mergeCell ref="B57:H57"/>
    <mergeCell ref="B58:H58"/>
    <mergeCell ref="A59:H59"/>
    <mergeCell ref="A60:I60"/>
    <mergeCell ref="A61:I61"/>
    <mergeCell ref="A76:I76"/>
    <mergeCell ref="A77:I77"/>
    <mergeCell ref="B78:G78"/>
    <mergeCell ref="B79:G79"/>
    <mergeCell ref="A80:G80"/>
    <mergeCell ref="B81:G81"/>
    <mergeCell ref="B69:G69"/>
    <mergeCell ref="B70:G70"/>
    <mergeCell ref="B71:G71"/>
    <mergeCell ref="B72:G72"/>
    <mergeCell ref="A73:G73"/>
    <mergeCell ref="A75:I75"/>
    <mergeCell ref="A88:G88"/>
    <mergeCell ref="A89:I89"/>
    <mergeCell ref="A90:I90"/>
    <mergeCell ref="A91:I91"/>
    <mergeCell ref="B92:H92"/>
    <mergeCell ref="B93:G93"/>
    <mergeCell ref="A82:G82"/>
    <mergeCell ref="A83:I83"/>
    <mergeCell ref="A84:I84"/>
    <mergeCell ref="B85:H85"/>
    <mergeCell ref="B86:G86"/>
    <mergeCell ref="B87:G87"/>
    <mergeCell ref="A100:I100"/>
    <mergeCell ref="A101:I101"/>
    <mergeCell ref="A102:I102"/>
    <mergeCell ref="B103:H103"/>
    <mergeCell ref="B104:G104"/>
    <mergeCell ref="B105:G105"/>
    <mergeCell ref="B94:G94"/>
    <mergeCell ref="B95:G95"/>
    <mergeCell ref="B96:G96"/>
    <mergeCell ref="B97:G97"/>
    <mergeCell ref="B98:G98"/>
    <mergeCell ref="A99:G99"/>
    <mergeCell ref="A112:G112"/>
    <mergeCell ref="A113:I113"/>
    <mergeCell ref="A114:I114"/>
    <mergeCell ref="A115:I115"/>
    <mergeCell ref="A116:I116"/>
    <mergeCell ref="A117:I117"/>
    <mergeCell ref="B106:G106"/>
    <mergeCell ref="B107:G107"/>
    <mergeCell ref="B108:G108"/>
    <mergeCell ref="B109:G109"/>
    <mergeCell ref="A110:G110"/>
    <mergeCell ref="B111:G111"/>
    <mergeCell ref="B124:G124"/>
    <mergeCell ref="A125:G125"/>
    <mergeCell ref="A126:I126"/>
    <mergeCell ref="B127:G127"/>
    <mergeCell ref="A128:H128"/>
    <mergeCell ref="B129:G129"/>
    <mergeCell ref="B118:H118"/>
    <mergeCell ref="B119:G119"/>
    <mergeCell ref="B120:G120"/>
    <mergeCell ref="B121:G121"/>
    <mergeCell ref="B122:G122"/>
    <mergeCell ref="B123:G123"/>
    <mergeCell ref="B139:G139"/>
    <mergeCell ref="A140:H140"/>
    <mergeCell ref="A141:I141"/>
    <mergeCell ref="A142:G142"/>
    <mergeCell ref="A143:B145"/>
    <mergeCell ref="C143:I143"/>
    <mergeCell ref="C144:I144"/>
    <mergeCell ref="C145:I145"/>
    <mergeCell ref="A130:H130"/>
    <mergeCell ref="B131:G131"/>
    <mergeCell ref="A132:H132"/>
    <mergeCell ref="A133:A139"/>
    <mergeCell ref="B133:G133"/>
    <mergeCell ref="B134:G134"/>
    <mergeCell ref="B135:G135"/>
    <mergeCell ref="B136:G136"/>
    <mergeCell ref="B137:G137"/>
    <mergeCell ref="B138:G138"/>
    <mergeCell ref="A158:H158"/>
    <mergeCell ref="B152:H152"/>
    <mergeCell ref="B153:H153"/>
    <mergeCell ref="B154:H154"/>
    <mergeCell ref="A155:H155"/>
    <mergeCell ref="B156:H156"/>
    <mergeCell ref="A157:H157"/>
    <mergeCell ref="A146:I146"/>
    <mergeCell ref="A147:I147"/>
    <mergeCell ref="A148:I148"/>
    <mergeCell ref="A149:I149"/>
    <mergeCell ref="A150:H150"/>
    <mergeCell ref="B151:H15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U11" sqref="U11"/>
    </sheetView>
  </sheetViews>
  <sheetFormatPr defaultRowHeight="12" x14ac:dyDescent="0.2"/>
  <cols>
    <col min="1" max="1" width="10.5703125" style="72" customWidth="1"/>
    <col min="2" max="2" width="9.140625" style="72" customWidth="1"/>
    <col min="3" max="3" width="17.42578125" style="72" customWidth="1"/>
    <col min="4" max="4" width="14.7109375" style="72" customWidth="1"/>
    <col min="5" max="5" width="13.28515625" style="72" customWidth="1"/>
    <col min="6" max="8" width="13" style="72" customWidth="1"/>
    <col min="9" max="9" width="20.140625" style="72" customWidth="1"/>
    <col min="10" max="16384" width="9.140625" style="72"/>
  </cols>
  <sheetData>
    <row r="1" spans="1:9" s="83" customFormat="1" ht="40.5" customHeight="1" thickBot="1" x14ac:dyDescent="0.3">
      <c r="A1" s="100" t="s">
        <v>174</v>
      </c>
      <c r="B1" s="101" t="s">
        <v>156</v>
      </c>
      <c r="C1" s="101" t="s">
        <v>128</v>
      </c>
      <c r="D1" s="101" t="s">
        <v>179</v>
      </c>
      <c r="E1" s="101" t="s">
        <v>175</v>
      </c>
      <c r="F1" s="101" t="s">
        <v>157</v>
      </c>
      <c r="G1" s="101" t="s">
        <v>154</v>
      </c>
      <c r="H1" s="101" t="s">
        <v>155</v>
      </c>
      <c r="I1" s="101" t="s">
        <v>176</v>
      </c>
    </row>
    <row r="2" spans="1:9" s="83" customFormat="1" ht="35.25" customHeight="1" thickBot="1" x14ac:dyDescent="0.3">
      <c r="A2" s="277">
        <v>1</v>
      </c>
      <c r="B2" s="92">
        <v>1</v>
      </c>
      <c r="C2" s="93" t="s">
        <v>167</v>
      </c>
      <c r="D2" s="93" t="s">
        <v>173</v>
      </c>
      <c r="E2" s="93">
        <v>2</v>
      </c>
      <c r="F2" s="96">
        <f>'1 - PVH DIURNO'!I155</f>
        <v>3463.1480021893817</v>
      </c>
      <c r="G2" s="97">
        <f>'1 - PVH DIURNO'!I156</f>
        <v>6926.2960043787634</v>
      </c>
      <c r="H2" s="97">
        <f>G2*12</f>
        <v>83115.552052545157</v>
      </c>
      <c r="I2" s="102">
        <f>H2*E2</f>
        <v>166231.10410509031</v>
      </c>
    </row>
    <row r="3" spans="1:9" s="83" customFormat="1" ht="35.25" customHeight="1" thickBot="1" x14ac:dyDescent="0.3">
      <c r="A3" s="278"/>
      <c r="B3" s="92">
        <v>2</v>
      </c>
      <c r="C3" s="93" t="s">
        <v>168</v>
      </c>
      <c r="D3" s="93" t="s">
        <v>172</v>
      </c>
      <c r="E3" s="93">
        <v>3</v>
      </c>
      <c r="F3" s="96">
        <f>'2 - PVH NOTURNO'!I157</f>
        <v>4620.2822858735135</v>
      </c>
      <c r="G3" s="97">
        <f>'2 - PVH NOTURNO'!I158</f>
        <v>9240.564571747027</v>
      </c>
      <c r="H3" s="97">
        <f t="shared" ref="H3:H7" si="0">G3*12</f>
        <v>110886.77486096433</v>
      </c>
      <c r="I3" s="102">
        <f t="shared" ref="I3:I7" si="1">H3*E3</f>
        <v>332660.32458289299</v>
      </c>
    </row>
    <row r="4" spans="1:9" s="83" customFormat="1" ht="35.25" customHeight="1" thickBot="1" x14ac:dyDescent="0.3">
      <c r="A4" s="278"/>
      <c r="B4" s="94">
        <v>3</v>
      </c>
      <c r="C4" s="95" t="s">
        <v>169</v>
      </c>
      <c r="D4" s="95" t="s">
        <v>173</v>
      </c>
      <c r="E4" s="95">
        <v>1</v>
      </c>
      <c r="F4" s="98">
        <f>'3 - JPN DIURNO '!I155</f>
        <v>3822.8808976464152</v>
      </c>
      <c r="G4" s="99">
        <f>'3 - JPN DIURNO '!I156</f>
        <v>7645.7617952928304</v>
      </c>
      <c r="H4" s="97">
        <f t="shared" si="0"/>
        <v>91749.141543513964</v>
      </c>
      <c r="I4" s="102">
        <f t="shared" si="1"/>
        <v>91749.141543513964</v>
      </c>
    </row>
    <row r="5" spans="1:9" s="83" customFormat="1" ht="35.25" customHeight="1" thickBot="1" x14ac:dyDescent="0.3">
      <c r="A5" s="278"/>
      <c r="B5" s="92">
        <v>4</v>
      </c>
      <c r="C5" s="93" t="s">
        <v>169</v>
      </c>
      <c r="D5" s="93" t="s">
        <v>172</v>
      </c>
      <c r="E5" s="93">
        <v>1</v>
      </c>
      <c r="F5" s="96">
        <f>'4 - JPN NOTURNO'!I157</f>
        <v>4649.2478031148921</v>
      </c>
      <c r="G5" s="97">
        <f>'4 - JPN NOTURNO'!I158</f>
        <v>9298.4956062297842</v>
      </c>
      <c r="H5" s="97">
        <f t="shared" si="0"/>
        <v>111581.9472747574</v>
      </c>
      <c r="I5" s="102">
        <f t="shared" si="1"/>
        <v>111581.9472747574</v>
      </c>
    </row>
    <row r="6" spans="1:9" s="83" customFormat="1" ht="35.25" customHeight="1" thickBot="1" x14ac:dyDescent="0.3">
      <c r="A6" s="278"/>
      <c r="B6" s="92">
        <v>5</v>
      </c>
      <c r="C6" s="93" t="s">
        <v>170</v>
      </c>
      <c r="D6" s="93" t="s">
        <v>173</v>
      </c>
      <c r="E6" s="93">
        <v>2</v>
      </c>
      <c r="F6" s="96">
        <f>'5 - GMI VLA PB DIURNO'!I152</f>
        <v>3782.714066776136</v>
      </c>
      <c r="G6" s="97">
        <f>'5 - GMI VLA PB DIURNO'!I153</f>
        <v>7565.4281335522719</v>
      </c>
      <c r="H6" s="97">
        <f t="shared" si="0"/>
        <v>90785.137602627263</v>
      </c>
      <c r="I6" s="102">
        <f t="shared" si="1"/>
        <v>181570.27520525453</v>
      </c>
    </row>
    <row r="7" spans="1:9" s="83" customFormat="1" ht="42" customHeight="1" thickBot="1" x14ac:dyDescent="0.3">
      <c r="A7" s="278"/>
      <c r="B7" s="94">
        <v>6</v>
      </c>
      <c r="C7" s="95" t="s">
        <v>171</v>
      </c>
      <c r="D7" s="95" t="s">
        <v>172</v>
      </c>
      <c r="E7" s="95">
        <v>3</v>
      </c>
      <c r="F7" s="98">
        <f>'6. GMI VLA PB NOTURNO'!I157</f>
        <v>4649.2478031148921</v>
      </c>
      <c r="G7" s="99">
        <f>'6. GMI VLA PB NOTURNO'!I158</f>
        <v>9298.4956062297842</v>
      </c>
      <c r="H7" s="97">
        <f t="shared" si="0"/>
        <v>111581.9472747574</v>
      </c>
      <c r="I7" s="102">
        <f t="shared" si="1"/>
        <v>334745.84182427218</v>
      </c>
    </row>
    <row r="8" spans="1:9" s="83" customFormat="1" ht="32.25" customHeight="1" thickBot="1" x14ac:dyDescent="0.3">
      <c r="A8" s="278"/>
      <c r="B8" s="280" t="s">
        <v>178</v>
      </c>
      <c r="C8" s="281"/>
      <c r="D8" s="281"/>
      <c r="E8" s="281"/>
      <c r="F8" s="281"/>
      <c r="G8" s="281"/>
      <c r="H8" s="282"/>
      <c r="I8" s="103">
        <f>SUM(I2:I7)</f>
        <v>1218538.6345357816</v>
      </c>
    </row>
    <row r="9" spans="1:9" s="83" customFormat="1" ht="42" customHeight="1" thickBot="1" x14ac:dyDescent="0.3">
      <c r="A9" s="279"/>
      <c r="B9" s="280" t="s">
        <v>177</v>
      </c>
      <c r="C9" s="281"/>
      <c r="D9" s="281"/>
      <c r="E9" s="281"/>
      <c r="F9" s="281"/>
      <c r="G9" s="281"/>
      <c r="H9" s="282"/>
      <c r="I9" s="103">
        <f>I8/12</f>
        <v>101544.88621131513</v>
      </c>
    </row>
    <row r="10" spans="1:9" ht="12.75" x14ac:dyDescent="0.25">
      <c r="A10" s="73" t="s">
        <v>134</v>
      </c>
      <c r="B10" s="73"/>
      <c r="C10" s="73"/>
      <c r="I10" s="84"/>
    </row>
    <row r="15" spans="1:9" x14ac:dyDescent="0.2">
      <c r="B15" s="276"/>
      <c r="C15" s="276"/>
      <c r="D15" s="276"/>
      <c r="E15" s="276"/>
      <c r="F15" s="276"/>
      <c r="G15" s="276"/>
      <c r="H15" s="276"/>
      <c r="I15" s="276"/>
    </row>
    <row r="22" spans="2:9" ht="12.75" x14ac:dyDescent="0.25">
      <c r="B22" s="275"/>
      <c r="C22" s="275"/>
      <c r="D22" s="275"/>
      <c r="E22" s="275"/>
      <c r="F22" s="275"/>
      <c r="G22" s="275"/>
      <c r="H22" s="275"/>
      <c r="I22" s="275"/>
    </row>
    <row r="23" spans="2:9" x14ac:dyDescent="0.2">
      <c r="B23" s="274"/>
      <c r="C23" s="274"/>
      <c r="D23" s="274"/>
      <c r="E23" s="274"/>
      <c r="F23" s="274"/>
      <c r="G23" s="274"/>
      <c r="H23" s="274"/>
      <c r="I23" s="274"/>
    </row>
  </sheetData>
  <mergeCells count="6">
    <mergeCell ref="B23:I23"/>
    <mergeCell ref="B22:I22"/>
    <mergeCell ref="B15:I15"/>
    <mergeCell ref="A2:A9"/>
    <mergeCell ref="B8:H8"/>
    <mergeCell ref="B9:H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1 - PVH DIURNO</vt:lpstr>
      <vt:lpstr>2 - PVH NOTURNO</vt:lpstr>
      <vt:lpstr>3 - JPN DIURNO </vt:lpstr>
      <vt:lpstr>4 - JPN NOTURNO</vt:lpstr>
      <vt:lpstr>5 - GMI VLA PB DIURNO</vt:lpstr>
      <vt:lpstr>6. GMI VLA PB NOTURNO</vt:lpstr>
      <vt:lpstr>Proposta GLOBAL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Laira Giacomett</dc:creator>
  <cp:lastModifiedBy>LAIRA GIACOMETT DE CARVALHO</cp:lastModifiedBy>
  <dcterms:created xsi:type="dcterms:W3CDTF">2015-03-06T16:24:25Z</dcterms:created>
  <dcterms:modified xsi:type="dcterms:W3CDTF">2015-08-05T18:54:54Z</dcterms:modified>
</cp:coreProperties>
</file>